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naspro.sharepoint.com/sites/General/Shared Documents/LIBRARY/Communications/Member Communications/2026/09. Sept/29. MBM reminder/"/>
    </mc:Choice>
  </mc:AlternateContent>
  <xr:revisionPtr revIDLastSave="0" documentId="8_{E0A5EE54-E8E0-4181-A287-BB952A3F611A}" xr6:coauthVersionLast="47" xr6:coauthVersionMax="47" xr10:uidLastSave="{00000000-0000-0000-0000-000000000000}"/>
  <bookViews>
    <workbookView xWindow="-110" yWindow="-110" windowWidth="19420" windowHeight="11500" xr2:uid="{C5FD0C85-CAF4-485C-B8D8-955D6200AA81}"/>
  </bookViews>
  <sheets>
    <sheet name="CAPE - DRAFT" sheetId="1" r:id="rId1"/>
  </sheets>
  <externalReferences>
    <externalReference r:id="rId2"/>
  </externalReferences>
  <definedNames>
    <definedName name="_xlnm.Print_Area" localSheetId="0">'CAPE - DRAFT'!$A$1:$P$134</definedName>
    <definedName name="_xlnm.Print_Titles" localSheetId="0">'CAPE - DRAFT'!$2:$8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58" i="1" l="1"/>
  <c r="P156" i="1"/>
  <c r="M156" i="1"/>
  <c r="M157" i="1" s="1"/>
  <c r="L156" i="1"/>
  <c r="P155" i="1"/>
  <c r="P157" i="1" s="1"/>
  <c r="P159" i="1" s="1"/>
  <c r="M155" i="1"/>
  <c r="M144" i="1"/>
  <c r="M148" i="1" s="1"/>
  <c r="L144" i="1"/>
  <c r="L152" i="1" s="1"/>
  <c r="L158" i="1" s="1"/>
  <c r="O140" i="1"/>
  <c r="N140" i="1"/>
  <c r="O135" i="1"/>
  <c r="N135" i="1"/>
  <c r="O134" i="1"/>
  <c r="O133" i="1"/>
  <c r="N133" i="1"/>
  <c r="N156" i="1" s="1"/>
  <c r="O128" i="1"/>
  <c r="O127" i="1" s="1"/>
  <c r="N128" i="1"/>
  <c r="N127" i="1" s="1"/>
  <c r="O125" i="1"/>
  <c r="O123" i="1"/>
  <c r="O117" i="1"/>
  <c r="N113" i="1"/>
  <c r="N110" i="1" s="1"/>
  <c r="O111" i="1"/>
  <c r="K110" i="1"/>
  <c r="K144" i="1" s="1"/>
  <c r="O94" i="1"/>
  <c r="N94" i="1"/>
  <c r="O87" i="1"/>
  <c r="N87" i="1"/>
  <c r="N80" i="1"/>
  <c r="O80" i="1" s="1"/>
  <c r="O78" i="1" s="1"/>
  <c r="O77" i="1"/>
  <c r="N77" i="1"/>
  <c r="O76" i="1"/>
  <c r="N76" i="1"/>
  <c r="O75" i="1"/>
  <c r="O74" i="1" s="1"/>
  <c r="N75" i="1"/>
  <c r="N74" i="1" s="1"/>
  <c r="O70" i="1"/>
  <c r="N70" i="1"/>
  <c r="O64" i="1"/>
  <c r="N64" i="1"/>
  <c r="N63" i="1"/>
  <c r="O62" i="1"/>
  <c r="N62" i="1"/>
  <c r="O60" i="1"/>
  <c r="O56" i="1" s="1"/>
  <c r="N60" i="1"/>
  <c r="N56" i="1" s="1"/>
  <c r="O59" i="1"/>
  <c r="N59" i="1"/>
  <c r="O55" i="1"/>
  <c r="N55" i="1"/>
  <c r="O54" i="1"/>
  <c r="O52" i="1" s="1"/>
  <c r="N54" i="1"/>
  <c r="N52" i="1" s="1"/>
  <c r="O53" i="1"/>
  <c r="N53" i="1"/>
  <c r="O51" i="1"/>
  <c r="N51" i="1"/>
  <c r="O50" i="1"/>
  <c r="N50" i="1"/>
  <c r="O49" i="1"/>
  <c r="N49" i="1"/>
  <c r="O48" i="1"/>
  <c r="N48" i="1"/>
  <c r="N47" i="1" s="1"/>
  <c r="O47" i="1"/>
  <c r="O46" i="1"/>
  <c r="N46" i="1"/>
  <c r="O45" i="1"/>
  <c r="N45" i="1"/>
  <c r="O44" i="1"/>
  <c r="N44" i="1"/>
  <c r="O43" i="1"/>
  <c r="N43" i="1"/>
  <c r="O42" i="1"/>
  <c r="O41" i="1" s="1"/>
  <c r="N42" i="1"/>
  <c r="N41" i="1" s="1"/>
  <c r="O40" i="1"/>
  <c r="N40" i="1"/>
  <c r="N36" i="1" s="1"/>
  <c r="O39" i="1"/>
  <c r="O36" i="1" s="1"/>
  <c r="O35" i="1"/>
  <c r="N35" i="1"/>
  <c r="O34" i="1"/>
  <c r="N34" i="1"/>
  <c r="O33" i="1"/>
  <c r="N33" i="1"/>
  <c r="O32" i="1"/>
  <c r="N32" i="1"/>
  <c r="O31" i="1"/>
  <c r="O29" i="1" s="1"/>
  <c r="N31" i="1"/>
  <c r="O30" i="1"/>
  <c r="N30" i="1"/>
  <c r="N29" i="1"/>
  <c r="O28" i="1"/>
  <c r="N28" i="1"/>
  <c r="O27" i="1"/>
  <c r="N27" i="1"/>
  <c r="O24" i="1"/>
  <c r="N24" i="1"/>
  <c r="O23" i="1"/>
  <c r="N23" i="1"/>
  <c r="O22" i="1"/>
  <c r="N22" i="1"/>
  <c r="O21" i="1"/>
  <c r="N21" i="1"/>
  <c r="O20" i="1"/>
  <c r="N20" i="1"/>
  <c r="O19" i="1"/>
  <c r="N19" i="1"/>
  <c r="O18" i="1"/>
  <c r="N18" i="1"/>
  <c r="N17" i="1" s="1"/>
  <c r="O17" i="1"/>
  <c r="O13" i="1"/>
  <c r="N13" i="1"/>
  <c r="O12" i="1"/>
  <c r="N12" i="1"/>
  <c r="O11" i="1"/>
  <c r="O155" i="1" s="1"/>
  <c r="N11" i="1"/>
  <c r="N155" i="1" s="1"/>
  <c r="N157" i="1" s="1"/>
  <c r="L11" i="1"/>
  <c r="L155" i="1" s="1"/>
  <c r="L157" i="1" s="1"/>
  <c r="L159" i="1" s="1"/>
  <c r="O156" i="1" l="1"/>
  <c r="O157" i="1" s="1"/>
  <c r="K148" i="1"/>
  <c r="K152" i="1"/>
  <c r="O110" i="1"/>
  <c r="O113" i="1"/>
  <c r="N132" i="1"/>
  <c r="N144" i="1" s="1"/>
  <c r="N10" i="1"/>
  <c r="O10" i="1"/>
  <c r="O132" i="1"/>
  <c r="N78" i="1"/>
  <c r="M152" i="1"/>
  <c r="M158" i="1" s="1"/>
  <c r="M159" i="1" s="1"/>
  <c r="O144" i="1" l="1"/>
  <c r="O152" i="1"/>
  <c r="O158" i="1" s="1"/>
  <c r="O159" i="1" s="1"/>
  <c r="O148" i="1"/>
  <c r="N152" i="1"/>
  <c r="N158" i="1" s="1"/>
  <c r="N159" i="1" s="1"/>
  <c r="N148" i="1"/>
</calcChain>
</file>

<file path=xl/sharedStrings.xml><?xml version="1.0" encoding="utf-8"?>
<sst xmlns="http://schemas.openxmlformats.org/spreadsheetml/2006/main" count="329" uniqueCount="297">
  <si>
    <t>Draft / Brouillon</t>
  </si>
  <si>
    <t>Calendar Year / 
Année civile</t>
  </si>
  <si>
    <t>FOR DISCUSSION /                POUR DISCUSSION</t>
  </si>
  <si>
    <t>For Reference / Pour référence</t>
  </si>
  <si>
    <t>CAPE Budget 2026 &amp; 2027</t>
  </si>
  <si>
    <t>Actuals/</t>
  </si>
  <si>
    <t xml:space="preserve">Actuals </t>
  </si>
  <si>
    <t>Actuals + Forecast</t>
  </si>
  <si>
    <t>Budget/</t>
  </si>
  <si>
    <t>Budget de l'ACEP 2026 et 2027</t>
  </si>
  <si>
    <t>Réels</t>
  </si>
  <si>
    <t xml:space="preserve">Réels </t>
  </si>
  <si>
    <t>Réels + Prévu</t>
  </si>
  <si>
    <t>Budget</t>
  </si>
  <si>
    <t>2019</t>
  </si>
  <si>
    <t>2020</t>
  </si>
  <si>
    <t>2021</t>
  </si>
  <si>
    <t>2022</t>
  </si>
  <si>
    <t>2023</t>
  </si>
  <si>
    <t>2024</t>
  </si>
  <si>
    <r>
      <t>Line #/N</t>
    </r>
    <r>
      <rPr>
        <b/>
        <vertAlign val="superscript"/>
        <sz val="9"/>
        <rFont val="Arial"/>
        <family val="2"/>
      </rPr>
      <t>o</t>
    </r>
    <r>
      <rPr>
        <b/>
        <sz val="9"/>
        <rFont val="Arial"/>
        <family val="2"/>
      </rPr>
      <t xml:space="preserve"> de poste budgétaire</t>
    </r>
  </si>
  <si>
    <t>Revenue</t>
  </si>
  <si>
    <t>Revenus</t>
  </si>
  <si>
    <t>Dues</t>
  </si>
  <si>
    <t>Cotisations</t>
  </si>
  <si>
    <t>Retroactive Dues - Phoenix</t>
  </si>
  <si>
    <t>Cotisations rétroactives – Phénix</t>
  </si>
  <si>
    <t>Interest (Investments)</t>
  </si>
  <si>
    <t>Intérêts (Placements)</t>
  </si>
  <si>
    <t xml:space="preserve">Recovery of unsupported expenses </t>
  </si>
  <si>
    <t xml:space="preserve">Recouvrement des dépenses sans pièces justificatives </t>
  </si>
  <si>
    <t>Special Levy</t>
  </si>
  <si>
    <t>Prélèvement spécial</t>
  </si>
  <si>
    <t>Miscellaneous Income</t>
  </si>
  <si>
    <t>Salaries &amp; Benefits</t>
  </si>
  <si>
    <t>Salaires et avantages sociaux</t>
  </si>
  <si>
    <t>Salaries - Excluded Staff</t>
  </si>
  <si>
    <t>Salaires – Personnel exclus</t>
  </si>
  <si>
    <t>Salaries - Unionized Staff</t>
  </si>
  <si>
    <t>Salaires – Personnel syndiqués</t>
  </si>
  <si>
    <t>Pension</t>
  </si>
  <si>
    <t>Pensions</t>
  </si>
  <si>
    <t>Benefits</t>
  </si>
  <si>
    <t>Avantages sociaux</t>
  </si>
  <si>
    <t>Comp/Vacation</t>
  </si>
  <si>
    <t xml:space="preserve">Congés compensatoires/Congés annuels  </t>
  </si>
  <si>
    <t>Temporary Staff</t>
  </si>
  <si>
    <t>Personnel temporaire</t>
  </si>
  <si>
    <t>President Salary</t>
  </si>
  <si>
    <t>Salaire – Président</t>
  </si>
  <si>
    <t>Vice-President Salary</t>
  </si>
  <si>
    <t>LRO Mobilisation</t>
  </si>
  <si>
    <t>Mobilisation - ART</t>
  </si>
  <si>
    <t>Staff Severance Pay</t>
  </si>
  <si>
    <t>Indemnités de départ – Personnel</t>
  </si>
  <si>
    <t>Management Severance Pay</t>
  </si>
  <si>
    <t>Indemnités de départ – Direction</t>
  </si>
  <si>
    <t>CPALS</t>
  </si>
  <si>
    <t>Communications et Affaires publiques</t>
  </si>
  <si>
    <t>Digital Infrastructure (formerly Multimedia Production)</t>
  </si>
  <si>
    <t>Marketing/Advertising</t>
  </si>
  <si>
    <t>Marketing et publicité</t>
  </si>
  <si>
    <t>Translation</t>
  </si>
  <si>
    <t>Traduction</t>
  </si>
  <si>
    <t>Content Creation (formerly Graphic Design)</t>
  </si>
  <si>
    <t xml:space="preserve">Promotional Material </t>
  </si>
  <si>
    <t xml:space="preserve">Matériel promotionnel </t>
  </si>
  <si>
    <t>Campaigns &amp; Events</t>
  </si>
  <si>
    <t>Education (Members &amp; Stewards)</t>
  </si>
  <si>
    <t>Formation externe – Membres et délégué(e)s</t>
  </si>
  <si>
    <t>Accommodations &amp; Food</t>
  </si>
  <si>
    <t>Hébergement et repas</t>
  </si>
  <si>
    <t>Travel</t>
  </si>
  <si>
    <t>Déplacements</t>
  </si>
  <si>
    <t>Salary reimbursement</t>
  </si>
  <si>
    <t>Remboursements de salaire</t>
  </si>
  <si>
    <t>Break out into 6.1, 6.2</t>
  </si>
  <si>
    <t>Other costs associated with Ed. Events</t>
  </si>
  <si>
    <t>Training and Development</t>
  </si>
  <si>
    <t>Formation et perfectionnement professionnel</t>
  </si>
  <si>
    <t>Staff Training &amp; Development</t>
  </si>
  <si>
    <t>Formation et perfectionnement professionnel – Personnel</t>
  </si>
  <si>
    <t>Mgt. Training &amp; Development</t>
  </si>
  <si>
    <t>Formation et perfectionnement professionnel – Direction</t>
  </si>
  <si>
    <t>President Training &amp; Development</t>
  </si>
  <si>
    <t>Formation et perfectionnement professionnel – Président(e)</t>
  </si>
  <si>
    <t>Language training</t>
  </si>
  <si>
    <t>Formation linguistique</t>
  </si>
  <si>
    <t>Labour Relations Training</t>
  </si>
  <si>
    <t>Formation – Agent(e)s des relations de travail</t>
  </si>
  <si>
    <t>Legal Fees</t>
  </si>
  <si>
    <t>Frais juridiques</t>
  </si>
  <si>
    <t>Legal - Membership Representation</t>
  </si>
  <si>
    <t>Frais juridiques – Représentation des membres</t>
  </si>
  <si>
    <t>Legal -Bylaw 5, Constitution</t>
  </si>
  <si>
    <t>Frais juridiques – Règlement 5, Statuts</t>
  </si>
  <si>
    <t xml:space="preserve">Legal - Internal </t>
  </si>
  <si>
    <t xml:space="preserve">Frais juridiques – Interne </t>
  </si>
  <si>
    <t>Legal - Contingency Fund</t>
  </si>
  <si>
    <t>Frais juridiques – Fonds de prévoyance</t>
  </si>
  <si>
    <t>Professional Fees</t>
  </si>
  <si>
    <t>Honoraires</t>
  </si>
  <si>
    <t>Mgmt fees - Cash and Pension Investments</t>
  </si>
  <si>
    <t>Frais de gestion des placements (fonds liquides et régime de retraite)</t>
  </si>
  <si>
    <t>Consultants fees</t>
  </si>
  <si>
    <t>Honoraires d’experts-conseils</t>
  </si>
  <si>
    <t>Audit</t>
  </si>
  <si>
    <t>Honoraires de vérification comptable</t>
  </si>
  <si>
    <t>Office &amp; Administration</t>
  </si>
  <si>
    <t>Frais administratifs</t>
  </si>
  <si>
    <t>External Printing</t>
  </si>
  <si>
    <t>Impression externe</t>
  </si>
  <si>
    <t>Postage/Shipping</t>
  </si>
  <si>
    <t>Affranchissement et expédition</t>
  </si>
  <si>
    <t>Telephone</t>
  </si>
  <si>
    <t>Téléphone</t>
  </si>
  <si>
    <t>Internet</t>
  </si>
  <si>
    <t>Supplies</t>
  </si>
  <si>
    <t>Fournitures de bureau</t>
  </si>
  <si>
    <t>Rental of equipment</t>
  </si>
  <si>
    <t>Location de matériel</t>
  </si>
  <si>
    <t>Reference material</t>
  </si>
  <si>
    <t>Ouvrages de référence</t>
  </si>
  <si>
    <t>Repairs and maintenance</t>
  </si>
  <si>
    <t>Réparations et entretien</t>
  </si>
  <si>
    <t>Insurance</t>
  </si>
  <si>
    <t>Assurances</t>
  </si>
  <si>
    <t>Bank charges</t>
  </si>
  <si>
    <t>Frais bancaires</t>
  </si>
  <si>
    <t>Miscellaneous</t>
  </si>
  <si>
    <t>Divers</t>
  </si>
  <si>
    <t>Relocation Expenses</t>
  </si>
  <si>
    <t>Frais de réinstallation</t>
  </si>
  <si>
    <t>Recruitment Expenses</t>
  </si>
  <si>
    <t>Frais de recrutement</t>
  </si>
  <si>
    <t>Capital Asset Purchases</t>
  </si>
  <si>
    <t>Achats d’immobilisations</t>
  </si>
  <si>
    <t>11.1</t>
  </si>
  <si>
    <t>Business Equipment</t>
  </si>
  <si>
    <t>Équipement de bureau</t>
  </si>
  <si>
    <t>11.2</t>
  </si>
  <si>
    <t>Office Furniture</t>
  </si>
  <si>
    <t>Mobilier de bureau</t>
  </si>
  <si>
    <t>11.3</t>
  </si>
  <si>
    <t>Amortization - F&amp;F</t>
  </si>
  <si>
    <t>Amortissement – Mobilier et agencements</t>
  </si>
  <si>
    <t>Rent and Operating Expenses</t>
  </si>
  <si>
    <t>Loyers et frais d’exploitation</t>
  </si>
  <si>
    <t>12.1</t>
  </si>
  <si>
    <t xml:space="preserve">Rent </t>
  </si>
  <si>
    <t xml:space="preserve">Loyers </t>
  </si>
  <si>
    <t>12.2</t>
  </si>
  <si>
    <t>Operating</t>
  </si>
  <si>
    <t>Frais d’exploitation</t>
  </si>
  <si>
    <t>12.3</t>
  </si>
  <si>
    <t>Amortization - Leasehold Improvements</t>
  </si>
  <si>
    <t>Amortissement – Améliorations locatives</t>
  </si>
  <si>
    <t>Information Technology Expense</t>
  </si>
  <si>
    <t>Dépenses en technologies de l’information</t>
  </si>
  <si>
    <t>Web site</t>
  </si>
  <si>
    <t>Site Web</t>
  </si>
  <si>
    <t>Licenses/Subscriptions</t>
  </si>
  <si>
    <t>Licences et abonnements</t>
  </si>
  <si>
    <t>Amortization - Intangibles &amp; Computer Equipment</t>
  </si>
  <si>
    <t>Amortissement – Immobilisations incorporelles et matériel informatique</t>
  </si>
  <si>
    <t>Minor capital Purchases (&lt;$1,000)</t>
  </si>
  <si>
    <t>Achats d’immobilisations de valeur réduite (&lt; 1 000 $)</t>
  </si>
  <si>
    <t>Portal -  Intangible Amortization</t>
  </si>
  <si>
    <t xml:space="preserve">Portail - Amortissement incorporelles </t>
  </si>
  <si>
    <t>Website - Intangible Amortization</t>
  </si>
  <si>
    <t xml:space="preserve">Site Web - Amortissement incorporelles </t>
  </si>
  <si>
    <t>Computer Equipment - Intangible Amortization</t>
  </si>
  <si>
    <t xml:space="preserve">Matériel informatique- Amortissement incorporelles </t>
  </si>
  <si>
    <t>Member Outreach Platform - Intangible Amortization</t>
  </si>
  <si>
    <t>Plate-forme de sensibilisation des membres - Amortissement incorporelles</t>
  </si>
  <si>
    <t>LRO representational services</t>
  </si>
  <si>
    <t>ART – Services de représentation</t>
  </si>
  <si>
    <t>Conferences</t>
  </si>
  <si>
    <t>Conférences</t>
  </si>
  <si>
    <t xml:space="preserve">President travel </t>
  </si>
  <si>
    <t xml:space="preserve">Déplacements – Président(e) </t>
  </si>
  <si>
    <t xml:space="preserve">President Regional Council Travel </t>
  </si>
  <si>
    <t xml:space="preserve">Déplacements pour se rendre aux conseils régionaux – Président(e) </t>
  </si>
  <si>
    <t xml:space="preserve">Travel to locals : President </t>
  </si>
  <si>
    <t xml:space="preserve">Déplacements pour se rendre aux sections locales – Président(e) </t>
  </si>
  <si>
    <t>Travel to locals: Staff &amp; NEC</t>
  </si>
  <si>
    <t>Déplacements pour se rendre aux sections locales – Personnel et CEN</t>
  </si>
  <si>
    <t>Meetings</t>
  </si>
  <si>
    <t>Réunions et assemblées</t>
  </si>
  <si>
    <t>AGM/MBM</t>
  </si>
  <si>
    <t>AGA/Assemblée générale concernant le budget</t>
  </si>
  <si>
    <t>National Executive</t>
  </si>
  <si>
    <t>Comité exécutif national</t>
  </si>
  <si>
    <t>Committees (interpretation, ELC, etc.)</t>
  </si>
  <si>
    <t>Comités</t>
  </si>
  <si>
    <t>LLC / Presidents Council</t>
  </si>
  <si>
    <t>Conseil des dirigeant(e)s des sections locales / Conseil des président(e)s</t>
  </si>
  <si>
    <t>Transportation</t>
  </si>
  <si>
    <t>Transport public</t>
  </si>
  <si>
    <t>Salary reimbursement - Committees</t>
  </si>
  <si>
    <t>Remboursements de salaire – Sous-comités</t>
  </si>
  <si>
    <t>Inter-Union Meetings</t>
  </si>
  <si>
    <t>Réunions intersyndicales</t>
  </si>
  <si>
    <t>Staff Meetings</t>
  </si>
  <si>
    <t>Réunions du personnel</t>
  </si>
  <si>
    <t>Candidate's Forum</t>
  </si>
  <si>
    <t>Forum des candidat(e)s</t>
  </si>
  <si>
    <t>Regional councils</t>
  </si>
  <si>
    <t>Conseils régionaux</t>
  </si>
  <si>
    <t>NEC Special Meetings</t>
  </si>
  <si>
    <t>Réunions extraordinaires du CEN</t>
  </si>
  <si>
    <t>NEC Workshops</t>
  </si>
  <si>
    <t>Ateliers – CEN</t>
  </si>
  <si>
    <t>Staff Workshops</t>
  </si>
  <si>
    <t>Ateliers – Personnel</t>
  </si>
  <si>
    <t>Delegated Convention</t>
  </si>
  <si>
    <t>Convention déléguée</t>
  </si>
  <si>
    <t>Local Executive - Salary Reimbursement</t>
  </si>
  <si>
    <t>Dirigeant(e)s des sections locales - remboursements de salaire</t>
  </si>
  <si>
    <t>Organizing</t>
  </si>
  <si>
    <t>Mobilisation</t>
  </si>
  <si>
    <t>Salary Reimbursement (Members)</t>
  </si>
  <si>
    <t>Remboursements de salaires (membres)</t>
  </si>
  <si>
    <t>Conferences &amp; Workshops</t>
  </si>
  <si>
    <t>Conférences et ateliers</t>
  </si>
  <si>
    <t>Training &amp; Education Events</t>
  </si>
  <si>
    <t>Événements de formation et d'éducation</t>
  </si>
  <si>
    <t>Travel for Training &amp; Education Events (Members)</t>
  </si>
  <si>
    <t>Déplacements pour les événements de formation et d'éducation</t>
  </si>
  <si>
    <t>Organizing Consultants</t>
  </si>
  <si>
    <t>Consultants de mobilisation</t>
  </si>
  <si>
    <t>Catering for Events</t>
  </si>
  <si>
    <t>Catering pour les événements</t>
  </si>
  <si>
    <t>Promotional Material (Organizing)</t>
  </si>
  <si>
    <t>Matériel promotionnel (mobilisation)</t>
  </si>
  <si>
    <t>Organizing Summit</t>
  </si>
  <si>
    <t>Conférence sur la mobilisation</t>
  </si>
  <si>
    <t>23.8(i)</t>
  </si>
  <si>
    <t>23.8(ii)</t>
  </si>
  <si>
    <t>Meeting Costs</t>
  </si>
  <si>
    <t>Coûts de réunion</t>
  </si>
  <si>
    <t>23.8(iii)</t>
  </si>
  <si>
    <t>Catering</t>
  </si>
  <si>
    <t>23.8(iv)</t>
  </si>
  <si>
    <t>Salary Reimbursement</t>
  </si>
  <si>
    <t>Remboursements de salaires</t>
  </si>
  <si>
    <t>Staff Travel</t>
  </si>
  <si>
    <t>Déplacements des personnels</t>
  </si>
  <si>
    <t>Licenses/Subscriptions (Organizing)</t>
  </si>
  <si>
    <t>Computer Equipment - Organizing</t>
  </si>
  <si>
    <t>Organizing (pre 2025)</t>
  </si>
  <si>
    <t>Mobilisation (avant 2025)</t>
  </si>
  <si>
    <t>Collective Bargaining</t>
  </si>
  <si>
    <t>Négociation collective</t>
  </si>
  <si>
    <t xml:space="preserve">Pay Equity </t>
  </si>
  <si>
    <t>L'équité salariale</t>
  </si>
  <si>
    <t>CB Mobilisation &amp; Engagement</t>
  </si>
  <si>
    <t>CB Communications</t>
  </si>
  <si>
    <t>CLC</t>
  </si>
  <si>
    <t>CTC</t>
  </si>
  <si>
    <t>CLC per capita taxes</t>
  </si>
  <si>
    <t>Capitation versée au CTC</t>
  </si>
  <si>
    <t>CLC Convention/Committees</t>
  </si>
  <si>
    <t>Congrès/comités du CTC</t>
  </si>
  <si>
    <t>Local Rebates</t>
  </si>
  <si>
    <t>Remises aux sections locales</t>
  </si>
  <si>
    <t>Nationally Managed Local Exp.</t>
  </si>
  <si>
    <t>Dépenses de sections locales gérées par le bureau national</t>
  </si>
  <si>
    <t>Donations</t>
  </si>
  <si>
    <t>Dons</t>
  </si>
  <si>
    <t>Mobilisation &amp; Engagement (led by P.O.)</t>
  </si>
  <si>
    <t>Discretionary</t>
  </si>
  <si>
    <t>Dépenses imprévues</t>
  </si>
  <si>
    <t>Executive</t>
  </si>
  <si>
    <t>Exécutif</t>
  </si>
  <si>
    <t>Administrative</t>
  </si>
  <si>
    <t>Administratif</t>
  </si>
  <si>
    <t>Total expenses</t>
  </si>
  <si>
    <t>Total des dépenses</t>
  </si>
  <si>
    <t>Members Resolutions</t>
  </si>
  <si>
    <t>Résolutions des membres</t>
  </si>
  <si>
    <t>Surplus (deficit) operational</t>
  </si>
  <si>
    <t>Excédent (déficit) opérationnel</t>
  </si>
  <si>
    <t>Allocated funds for Participatory Budget</t>
  </si>
  <si>
    <t>Fonds alloués au budget participatif</t>
  </si>
  <si>
    <t>Surplus (deficit) end of period</t>
  </si>
  <si>
    <t>Excédent (déficit) en fin de période</t>
  </si>
  <si>
    <t>Mobilisation et engagement (sous la direction de B.P.)</t>
  </si>
  <si>
    <t>NC Mobilisation et engagement</t>
  </si>
  <si>
    <t>NC Communications</t>
  </si>
  <si>
    <t>Licences et abonnements (Mobilisation)</t>
  </si>
  <si>
    <t>Matériel informatique - Mobilisation</t>
  </si>
  <si>
    <t>Autres coûts liés aux événements éducatifs</t>
  </si>
  <si>
    <t>Campagnes et événements</t>
  </si>
  <si>
    <t>Création de contenu (anciennement Conception graphique)</t>
  </si>
  <si>
    <t>Infrastructure informatique (anciennement Production multimédia)</t>
  </si>
  <si>
    <t>Revenus divers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</si>
</sst>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_-;\-* #,##0_-;_-* &quot;-&quot;??_-;_-@_-"/>
    <numFmt numFmtId="165" formatCode="_(* #,##0_);_(* \(#,##0\);_(* &quot;-&quot;_);_(@_)"/>
    <numFmt numFmtId="166" formatCode="_(* #,##0.00000_);_(* \(#,##0.00000\);_(* &quot;-&quot;??_);_(@_)"/>
    <numFmt numFmtId="167" formatCode="#,##0;[Red]\-#,##0;\-"/>
    <numFmt numFmtId="168" formatCode="0.0%"/>
    <numFmt numFmtId="169" formatCode="#,##0.0"/>
    <numFmt numFmtId="170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i/>
      <sz val="9"/>
      <color rgb="FFFF0000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name val="Arial"/>
      <family val="2"/>
    </font>
    <font>
      <i/>
      <sz val="6"/>
      <name val="Arial"/>
      <family val="2"/>
    </font>
    <font>
      <b/>
      <i/>
      <sz val="9"/>
      <color rgb="FFFF0000"/>
      <name val="Arial"/>
      <family val="2"/>
    </font>
    <font>
      <b/>
      <i/>
      <sz val="9"/>
      <name val="Arial"/>
      <family val="2"/>
    </font>
    <font>
      <sz val="9"/>
      <color rgb="FF000000"/>
      <name val="Arial"/>
      <family val="2"/>
    </font>
    <font>
      <sz val="9"/>
      <color rgb="FF222222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/>
      <right/>
      <top/>
      <bottom style="dashed">
        <color indexed="64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 style="thin">
        <color indexed="64"/>
      </left>
      <right/>
      <top style="thin">
        <color rgb="FF0070C0"/>
      </top>
      <bottom/>
      <diagonal/>
    </border>
    <border>
      <left/>
      <right style="medium">
        <color indexed="64"/>
      </right>
      <top style="thin">
        <color rgb="FF0070C0"/>
      </top>
      <bottom/>
      <diagonal/>
    </border>
    <border>
      <left style="thick">
        <color indexed="64"/>
      </left>
      <right/>
      <top style="thin">
        <color rgb="FF0070C0"/>
      </top>
      <bottom/>
      <diagonal/>
    </border>
    <border>
      <left style="thick">
        <color rgb="FF0070C0"/>
      </left>
      <right style="thick">
        <color indexed="64"/>
      </right>
      <top/>
      <bottom/>
      <diagonal/>
    </border>
    <border>
      <left style="thin">
        <color rgb="FF0070C0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 style="thin">
        <color indexed="64"/>
      </left>
      <right/>
      <top/>
      <bottom style="thin">
        <color rgb="FF0070C0"/>
      </bottom>
      <diagonal/>
    </border>
    <border>
      <left/>
      <right style="medium">
        <color indexed="64"/>
      </right>
      <top/>
      <bottom style="thin">
        <color rgb="FF0070C0"/>
      </bottom>
      <diagonal/>
    </border>
    <border>
      <left style="thick">
        <color indexed="64"/>
      </left>
      <right/>
      <top/>
      <bottom style="thin">
        <color rgb="FF0070C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7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wrapText="1"/>
    </xf>
    <xf numFmtId="164" fontId="3" fillId="3" borderId="1" xfId="1" applyNumberFormat="1" applyFont="1" applyFill="1" applyBorder="1"/>
    <xf numFmtId="164" fontId="3" fillId="4" borderId="2" xfId="1" applyNumberFormat="1" applyFont="1" applyFill="1" applyBorder="1"/>
    <xf numFmtId="164" fontId="3" fillId="5" borderId="0" xfId="1" applyNumberFormat="1" applyFont="1" applyFill="1"/>
    <xf numFmtId="164" fontId="3" fillId="6" borderId="0" xfId="1" applyNumberFormat="1" applyFont="1" applyFill="1"/>
    <xf numFmtId="164" fontId="3" fillId="3" borderId="0" xfId="1" applyNumberFormat="1" applyFont="1" applyFill="1"/>
    <xf numFmtId="164" fontId="3" fillId="4" borderId="3" xfId="1" applyNumberFormat="1" applyFont="1" applyFill="1" applyBorder="1"/>
    <xf numFmtId="164" fontId="3" fillId="5" borderId="3" xfId="1" applyNumberFormat="1" applyFont="1" applyFill="1" applyBorder="1"/>
    <xf numFmtId="164" fontId="3" fillId="0" borderId="4" xfId="1" applyNumberFormat="1" applyFont="1" applyFill="1" applyBorder="1"/>
    <xf numFmtId="164" fontId="3" fillId="7" borderId="5" xfId="1" applyNumberFormat="1" applyFont="1" applyFill="1" applyBorder="1"/>
    <xf numFmtId="164" fontId="4" fillId="8" borderId="6" xfId="1" applyNumberFormat="1" applyFont="1" applyFill="1" applyBorder="1"/>
    <xf numFmtId="0" fontId="4" fillId="2" borderId="0" xfId="0" applyFont="1" applyFill="1" applyAlignment="1">
      <alignment wrapText="1"/>
    </xf>
    <xf numFmtId="0" fontId="3" fillId="0" borderId="0" xfId="0" applyFont="1"/>
    <xf numFmtId="43" fontId="3" fillId="2" borderId="0" xfId="0" applyNumberFormat="1" applyFont="1" applyFill="1" applyAlignment="1">
      <alignment wrapText="1"/>
    </xf>
    <xf numFmtId="0" fontId="3" fillId="2" borderId="0" xfId="0" applyFont="1" applyFill="1" applyAlignment="1">
      <alignment wrapText="1"/>
    </xf>
    <xf numFmtId="164" fontId="5" fillId="3" borderId="7" xfId="1" applyNumberFormat="1" applyFont="1" applyFill="1" applyBorder="1" applyAlignment="1">
      <alignment horizontal="center" wrapText="1"/>
    </xf>
    <xf numFmtId="164" fontId="5" fillId="4" borderId="0" xfId="1" applyNumberFormat="1" applyFont="1" applyFill="1" applyBorder="1" applyAlignment="1">
      <alignment horizontal="center" wrapText="1"/>
    </xf>
    <xf numFmtId="164" fontId="5" fillId="5" borderId="0" xfId="1" applyNumberFormat="1" applyFont="1" applyFill="1" applyBorder="1" applyAlignment="1">
      <alignment horizontal="center" wrapText="1"/>
    </xf>
    <xf numFmtId="164" fontId="5" fillId="6" borderId="0" xfId="1" applyNumberFormat="1" applyFont="1" applyFill="1" applyAlignment="1">
      <alignment horizontal="center" wrapText="1"/>
    </xf>
    <xf numFmtId="164" fontId="5" fillId="3" borderId="0" xfId="1" applyNumberFormat="1" applyFont="1" applyFill="1" applyAlignment="1">
      <alignment horizontal="center" wrapText="1"/>
    </xf>
    <xf numFmtId="164" fontId="5" fillId="0" borderId="8" xfId="1" applyNumberFormat="1" applyFont="1" applyFill="1" applyBorder="1" applyAlignment="1">
      <alignment horizontal="center" wrapText="1"/>
    </xf>
    <xf numFmtId="164" fontId="6" fillId="7" borderId="9" xfId="1" applyNumberFormat="1" applyFont="1" applyFill="1" applyBorder="1" applyAlignment="1">
      <alignment horizontal="center" wrapText="1"/>
    </xf>
    <xf numFmtId="164" fontId="7" fillId="8" borderId="10" xfId="1" applyNumberFormat="1" applyFont="1" applyFill="1" applyBorder="1" applyAlignment="1">
      <alignment horizontal="center" wrapText="1"/>
    </xf>
    <xf numFmtId="0" fontId="3" fillId="2" borderId="0" xfId="0" applyFont="1" applyFill="1"/>
    <xf numFmtId="0" fontId="2" fillId="3" borderId="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8" xfId="0" applyFont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8" fillId="8" borderId="10" xfId="0" applyFont="1" applyFill="1" applyBorder="1" applyAlignment="1">
      <alignment horizontal="center"/>
    </xf>
    <xf numFmtId="0" fontId="5" fillId="2" borderId="0" xfId="0" applyFont="1" applyFill="1"/>
    <xf numFmtId="0" fontId="9" fillId="3" borderId="7" xfId="0" applyFont="1" applyFill="1" applyBorder="1" applyAlignment="1">
      <alignment horizontal="center"/>
    </xf>
    <xf numFmtId="164" fontId="5" fillId="4" borderId="0" xfId="1" applyNumberFormat="1" applyFont="1" applyFill="1" applyBorder="1" applyAlignment="1">
      <alignment horizontal="center"/>
    </xf>
    <xf numFmtId="164" fontId="5" fillId="5" borderId="0" xfId="1" applyNumberFormat="1" applyFont="1" applyFill="1" applyBorder="1" applyAlignment="1">
      <alignment horizontal="center"/>
    </xf>
    <xf numFmtId="164" fontId="5" fillId="6" borderId="0" xfId="1" applyNumberFormat="1" applyFont="1" applyFill="1" applyAlignment="1">
      <alignment horizontal="center"/>
    </xf>
    <xf numFmtId="164" fontId="5" fillId="3" borderId="0" xfId="1" applyNumberFormat="1" applyFont="1" applyFill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7" borderId="9" xfId="1" applyNumberFormat="1" applyFont="1" applyFill="1" applyBorder="1" applyAlignment="1">
      <alignment horizontal="center"/>
    </xf>
    <xf numFmtId="164" fontId="4" fillId="8" borderId="10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164" fontId="5" fillId="3" borderId="7" xfId="1" quotePrefix="1" applyNumberFormat="1" applyFont="1" applyFill="1" applyBorder="1" applyAlignment="1">
      <alignment horizontal="center"/>
    </xf>
    <xf numFmtId="164" fontId="5" fillId="4" borderId="0" xfId="1" quotePrefix="1" applyNumberFormat="1" applyFont="1" applyFill="1" applyBorder="1" applyAlignment="1">
      <alignment horizontal="center"/>
    </xf>
    <xf numFmtId="164" fontId="5" fillId="5" borderId="0" xfId="1" quotePrefix="1" applyNumberFormat="1" applyFont="1" applyFill="1" applyAlignment="1">
      <alignment horizontal="center"/>
    </xf>
    <xf numFmtId="164" fontId="5" fillId="6" borderId="0" xfId="1" quotePrefix="1" applyNumberFormat="1" applyFont="1" applyFill="1" applyAlignment="1">
      <alignment horizontal="center"/>
    </xf>
    <xf numFmtId="164" fontId="5" fillId="3" borderId="0" xfId="1" quotePrefix="1" applyNumberFormat="1" applyFont="1" applyFill="1" applyAlignment="1">
      <alignment horizontal="center"/>
    </xf>
    <xf numFmtId="0" fontId="5" fillId="4" borderId="0" xfId="1" quotePrefix="1" applyNumberFormat="1" applyFont="1" applyFill="1" applyBorder="1" applyAlignment="1">
      <alignment horizontal="center" wrapText="1"/>
    </xf>
    <xf numFmtId="0" fontId="5" fillId="5" borderId="0" xfId="1" quotePrefix="1" applyNumberFormat="1" applyFont="1" applyFill="1" applyBorder="1" applyAlignment="1">
      <alignment horizontal="center" wrapText="1"/>
    </xf>
    <xf numFmtId="0" fontId="5" fillId="0" borderId="8" xfId="1" quotePrefix="1" applyNumberFormat="1" applyFont="1" applyFill="1" applyBorder="1" applyAlignment="1">
      <alignment horizontal="center" wrapText="1"/>
    </xf>
    <xf numFmtId="0" fontId="5" fillId="7" borderId="9" xfId="1" quotePrefix="1" applyNumberFormat="1" applyFont="1" applyFill="1" applyBorder="1" applyAlignment="1">
      <alignment horizontal="center" wrapText="1"/>
    </xf>
    <xf numFmtId="0" fontId="4" fillId="8" borderId="10" xfId="1" quotePrefix="1" applyNumberFormat="1" applyFont="1" applyFill="1" applyBorder="1" applyAlignment="1">
      <alignment horizontal="center" wrapText="1"/>
    </xf>
    <xf numFmtId="4" fontId="3" fillId="2" borderId="0" xfId="0" applyNumberFormat="1" applyFont="1" applyFill="1" applyAlignment="1">
      <alignment wrapText="1"/>
    </xf>
    <xf numFmtId="165" fontId="3" fillId="2" borderId="0" xfId="0" applyNumberFormat="1" applyFont="1" applyFill="1" applyAlignment="1">
      <alignment wrapText="1"/>
    </xf>
    <xf numFmtId="164" fontId="5" fillId="3" borderId="7" xfId="1" applyNumberFormat="1" applyFont="1" applyFill="1" applyBorder="1" applyAlignment="1">
      <alignment horizontal="center"/>
    </xf>
    <xf numFmtId="164" fontId="5" fillId="5" borderId="0" xfId="1" applyNumberFormat="1" applyFont="1" applyFill="1" applyAlignment="1">
      <alignment horizontal="center"/>
    </xf>
    <xf numFmtId="164" fontId="6" fillId="0" borderId="8" xfId="1" applyNumberFormat="1" applyFont="1" applyFill="1" applyBorder="1" applyAlignment="1">
      <alignment horizontal="center"/>
    </xf>
    <xf numFmtId="164" fontId="6" fillId="7" borderId="9" xfId="1" applyNumberFormat="1" applyFont="1" applyFill="1" applyBorder="1" applyAlignment="1">
      <alignment horizontal="center"/>
    </xf>
    <xf numFmtId="164" fontId="7" fillId="8" borderId="10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 wrapText="1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37" fontId="3" fillId="2" borderId="0" xfId="0" applyNumberFormat="1" applyFont="1" applyFill="1" applyAlignment="1">
      <alignment wrapText="1"/>
    </xf>
    <xf numFmtId="166" fontId="3" fillId="2" borderId="0" xfId="0" applyNumberFormat="1" applyFont="1" applyFill="1" applyAlignment="1">
      <alignment wrapText="1"/>
    </xf>
    <xf numFmtId="164" fontId="3" fillId="3" borderId="7" xfId="1" applyNumberFormat="1" applyFont="1" applyFill="1" applyBorder="1"/>
    <xf numFmtId="164" fontId="3" fillId="4" borderId="0" xfId="1" applyNumberFormat="1" applyFont="1" applyFill="1" applyBorder="1"/>
    <xf numFmtId="164" fontId="11" fillId="4" borderId="0" xfId="1" applyNumberFormat="1" applyFont="1" applyFill="1" applyBorder="1" applyAlignment="1">
      <alignment horizontal="center"/>
    </xf>
    <xf numFmtId="164" fontId="11" fillId="5" borderId="0" xfId="1" applyNumberFormat="1" applyFont="1" applyFill="1" applyBorder="1" applyAlignment="1">
      <alignment horizontal="center"/>
    </xf>
    <xf numFmtId="164" fontId="12" fillId="0" borderId="8" xfId="1" applyNumberFormat="1" applyFont="1" applyFill="1" applyBorder="1" applyAlignment="1">
      <alignment horizontal="center"/>
    </xf>
    <xf numFmtId="164" fontId="12" fillId="8" borderId="10" xfId="1" applyNumberFormat="1" applyFont="1" applyFill="1" applyBorder="1" applyAlignment="1">
      <alignment horizontal="center"/>
    </xf>
    <xf numFmtId="164" fontId="11" fillId="4" borderId="0" xfId="1" applyNumberFormat="1" applyFont="1" applyFill="1" applyBorder="1" applyAlignment="1">
      <alignment horizontal="center" vertical="center"/>
    </xf>
    <xf numFmtId="164" fontId="11" fillId="5" borderId="0" xfId="1" applyNumberFormat="1" applyFont="1" applyFill="1" applyBorder="1" applyAlignment="1">
      <alignment horizontal="center" vertical="center"/>
    </xf>
    <xf numFmtId="164" fontId="3" fillId="0" borderId="11" xfId="1" applyNumberFormat="1" applyFont="1" applyFill="1" applyBorder="1"/>
    <xf numFmtId="164" fontId="3" fillId="7" borderId="9" xfId="1" applyNumberFormat="1" applyFont="1" applyFill="1" applyBorder="1"/>
    <xf numFmtId="164" fontId="4" fillId="8" borderId="10" xfId="1" applyNumberFormat="1" applyFont="1" applyFill="1" applyBorder="1"/>
    <xf numFmtId="0" fontId="5" fillId="2" borderId="12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3" fillId="2" borderId="12" xfId="0" applyFont="1" applyFill="1" applyBorder="1" applyAlignment="1">
      <alignment horizontal="left"/>
    </xf>
    <xf numFmtId="3" fontId="5" fillId="2" borderId="12" xfId="0" applyNumberFormat="1" applyFont="1" applyFill="1" applyBorder="1" applyAlignment="1">
      <alignment wrapText="1"/>
    </xf>
    <xf numFmtId="164" fontId="5" fillId="3" borderId="13" xfId="1" applyNumberFormat="1" applyFont="1" applyFill="1" applyBorder="1" applyAlignment="1">
      <alignment vertical="center"/>
    </xf>
    <xf numFmtId="164" fontId="5" fillId="4" borderId="12" xfId="1" applyNumberFormat="1" applyFont="1" applyFill="1" applyBorder="1" applyAlignment="1">
      <alignment vertical="center"/>
    </xf>
    <xf numFmtId="164" fontId="5" fillId="5" borderId="12" xfId="1" applyNumberFormat="1" applyFont="1" applyFill="1" applyBorder="1" applyAlignment="1">
      <alignment vertical="center"/>
    </xf>
    <xf numFmtId="164" fontId="5" fillId="6" borderId="12" xfId="1" applyNumberFormat="1" applyFont="1" applyFill="1" applyBorder="1" applyAlignment="1">
      <alignment vertical="center"/>
    </xf>
    <xf numFmtId="164" fontId="5" fillId="3" borderId="12" xfId="1" applyNumberFormat="1" applyFont="1" applyFill="1" applyBorder="1" applyAlignment="1">
      <alignment vertical="center"/>
    </xf>
    <xf numFmtId="164" fontId="5" fillId="5" borderId="14" xfId="1" applyNumberFormat="1" applyFont="1" applyFill="1" applyBorder="1" applyAlignment="1">
      <alignment vertical="center"/>
    </xf>
    <xf numFmtId="164" fontId="5" fillId="0" borderId="15" xfId="1" applyNumberFormat="1" applyFont="1" applyFill="1" applyBorder="1" applyAlignment="1">
      <alignment vertical="center"/>
    </xf>
    <xf numFmtId="164" fontId="13" fillId="8" borderId="15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0" xfId="1" applyNumberFormat="1" applyFont="1" applyFill="1" applyBorder="1" applyAlignment="1">
      <alignment vertical="center"/>
    </xf>
    <xf numFmtId="164" fontId="3" fillId="5" borderId="0" xfId="1" applyNumberFormat="1" applyFont="1" applyFill="1" applyAlignment="1">
      <alignment vertical="center"/>
    </xf>
    <xf numFmtId="164" fontId="3" fillId="6" borderId="0" xfId="1" applyNumberFormat="1" applyFont="1" applyFill="1" applyAlignment="1">
      <alignment vertical="center"/>
    </xf>
    <xf numFmtId="164" fontId="3" fillId="3" borderId="0" xfId="1" applyNumberFormat="1" applyFont="1" applyFill="1" applyAlignment="1">
      <alignment vertical="center"/>
    </xf>
    <xf numFmtId="164" fontId="3" fillId="5" borderId="16" xfId="1" applyNumberFormat="1" applyFont="1" applyFill="1" applyBorder="1" applyAlignment="1">
      <alignment vertical="center"/>
    </xf>
    <xf numFmtId="164" fontId="3" fillId="0" borderId="10" xfId="1" applyNumberFormat="1" applyFont="1" applyFill="1" applyBorder="1" applyAlignment="1">
      <alignment vertical="center"/>
    </xf>
    <xf numFmtId="164" fontId="4" fillId="8" borderId="10" xfId="1" applyNumberFormat="1" applyFont="1" applyFill="1" applyBorder="1" applyAlignment="1">
      <alignment vertical="center"/>
    </xf>
    <xf numFmtId="0" fontId="3" fillId="0" borderId="0" xfId="0" applyFont="1" applyAlignment="1">
      <alignment wrapText="1"/>
    </xf>
    <xf numFmtId="0" fontId="14" fillId="0" borderId="0" xfId="0" applyFont="1" applyAlignment="1">
      <alignment wrapText="1"/>
    </xf>
    <xf numFmtId="164" fontId="3" fillId="3" borderId="7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164" fontId="3" fillId="5" borderId="0" xfId="1" applyNumberFormat="1" applyFont="1" applyFill="1" applyAlignment="1">
      <alignment horizontal="right" vertical="center"/>
    </xf>
    <xf numFmtId="164" fontId="3" fillId="6" borderId="0" xfId="1" applyNumberFormat="1" applyFont="1" applyFill="1" applyAlignment="1">
      <alignment horizontal="right" vertical="center"/>
    </xf>
    <xf numFmtId="164" fontId="3" fillId="3" borderId="0" xfId="1" applyNumberFormat="1" applyFont="1" applyFill="1" applyAlignment="1">
      <alignment horizontal="right" vertical="center"/>
    </xf>
    <xf numFmtId="164" fontId="3" fillId="5" borderId="16" xfId="1" applyNumberFormat="1" applyFont="1" applyFill="1" applyBorder="1" applyAlignment="1">
      <alignment horizontal="right" vertical="center"/>
    </xf>
    <xf numFmtId="164" fontId="3" fillId="0" borderId="10" xfId="1" applyNumberFormat="1" applyFont="1" applyFill="1" applyBorder="1" applyAlignment="1">
      <alignment horizontal="right" vertical="center"/>
    </xf>
    <xf numFmtId="164" fontId="4" fillId="8" borderId="10" xfId="1" applyNumberFormat="1" applyFont="1" applyFill="1" applyBorder="1" applyAlignment="1">
      <alignment horizontal="right" vertical="center"/>
    </xf>
    <xf numFmtId="38" fontId="3" fillId="4" borderId="0" xfId="1" applyNumberFormat="1" applyFont="1" applyFill="1" applyBorder="1" applyAlignment="1">
      <alignment horizontal="right" vertical="center"/>
    </xf>
    <xf numFmtId="38" fontId="3" fillId="6" borderId="0" xfId="1" applyNumberFormat="1" applyFont="1" applyFill="1" applyAlignment="1">
      <alignment horizontal="right" vertical="center"/>
    </xf>
    <xf numFmtId="38" fontId="3" fillId="3" borderId="0" xfId="1" applyNumberFormat="1" applyFont="1" applyFill="1" applyAlignment="1">
      <alignment horizontal="right" vertical="center"/>
    </xf>
    <xf numFmtId="167" fontId="3" fillId="0" borderId="10" xfId="1" applyNumberFormat="1" applyFont="1" applyFill="1" applyBorder="1" applyAlignment="1">
      <alignment horizontal="right" vertical="center"/>
    </xf>
    <xf numFmtId="0" fontId="15" fillId="0" borderId="0" xfId="0" applyFont="1" applyAlignment="1">
      <alignment wrapText="1"/>
    </xf>
    <xf numFmtId="164" fontId="3" fillId="5" borderId="0" xfId="1" applyNumberFormat="1" applyFont="1" applyFill="1" applyBorder="1" applyAlignment="1">
      <alignment horizontal="right" vertical="center"/>
    </xf>
    <xf numFmtId="164" fontId="3" fillId="6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2" borderId="17" xfId="0" applyFont="1" applyFill="1" applyBorder="1" applyAlignment="1">
      <alignment horizontal="left"/>
    </xf>
    <xf numFmtId="0" fontId="3" fillId="2" borderId="17" xfId="0" applyFont="1" applyFill="1" applyBorder="1" applyAlignment="1">
      <alignment wrapText="1"/>
    </xf>
    <xf numFmtId="0" fontId="15" fillId="0" borderId="17" xfId="0" applyFont="1" applyBorder="1" applyAlignment="1">
      <alignment wrapText="1"/>
    </xf>
    <xf numFmtId="164" fontId="3" fillId="3" borderId="18" xfId="1" applyNumberFormat="1" applyFont="1" applyFill="1" applyBorder="1" applyAlignment="1">
      <alignment horizontal="right" vertical="center"/>
    </xf>
    <xf numFmtId="164" fontId="3" fillId="4" borderId="17" xfId="1" applyNumberFormat="1" applyFont="1" applyFill="1" applyBorder="1" applyAlignment="1">
      <alignment horizontal="right" vertical="center"/>
    </xf>
    <xf numFmtId="164" fontId="3" fillId="5" borderId="17" xfId="1" applyNumberFormat="1" applyFont="1" applyFill="1" applyBorder="1" applyAlignment="1">
      <alignment horizontal="right" vertical="center"/>
    </xf>
    <xf numFmtId="164" fontId="3" fillId="6" borderId="17" xfId="1" applyNumberFormat="1" applyFont="1" applyFill="1" applyBorder="1" applyAlignment="1">
      <alignment horizontal="right" vertical="center"/>
    </xf>
    <xf numFmtId="164" fontId="3" fillId="3" borderId="17" xfId="1" applyNumberFormat="1" applyFont="1" applyFill="1" applyBorder="1" applyAlignment="1">
      <alignment horizontal="right" vertical="center"/>
    </xf>
    <xf numFmtId="164" fontId="3" fillId="5" borderId="19" xfId="1" applyNumberFormat="1" applyFont="1" applyFill="1" applyBorder="1" applyAlignment="1">
      <alignment horizontal="right" vertical="center"/>
    </xf>
    <xf numFmtId="164" fontId="3" fillId="0" borderId="20" xfId="1" applyNumberFormat="1" applyFont="1" applyFill="1" applyBorder="1" applyAlignment="1">
      <alignment horizontal="right" vertical="center"/>
    </xf>
    <xf numFmtId="168" fontId="3" fillId="0" borderId="20" xfId="2" applyNumberFormat="1" applyFont="1" applyFill="1" applyBorder="1" applyAlignment="1">
      <alignment horizontal="right" vertical="center"/>
    </xf>
    <xf numFmtId="164" fontId="4" fillId="8" borderId="20" xfId="1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wrapText="1"/>
    </xf>
    <xf numFmtId="0" fontId="5" fillId="2" borderId="12" xfId="0" applyFont="1" applyFill="1" applyBorder="1" applyAlignment="1">
      <alignment wrapText="1"/>
    </xf>
    <xf numFmtId="3" fontId="3" fillId="2" borderId="0" xfId="0" applyNumberFormat="1" applyFont="1" applyFill="1" applyAlignment="1">
      <alignment horizontal="left"/>
    </xf>
    <xf numFmtId="0" fontId="3" fillId="2" borderId="0" xfId="0" quotePrefix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164" fontId="3" fillId="7" borderId="10" xfId="1" applyNumberFormat="1" applyFont="1" applyFill="1" applyBorder="1" applyAlignment="1">
      <alignment vertical="center"/>
    </xf>
    <xf numFmtId="38" fontId="5" fillId="4" borderId="0" xfId="1" applyNumberFormat="1" applyFont="1" applyFill="1" applyBorder="1" applyAlignment="1">
      <alignment horizontal="right" vertical="center"/>
    </xf>
    <xf numFmtId="37" fontId="5" fillId="6" borderId="12" xfId="1" applyNumberFormat="1" applyFont="1" applyFill="1" applyBorder="1" applyAlignment="1">
      <alignment vertical="center"/>
    </xf>
    <xf numFmtId="37" fontId="5" fillId="3" borderId="12" xfId="1" applyNumberFormat="1" applyFont="1" applyFill="1" applyBorder="1" applyAlignment="1">
      <alignment vertical="center"/>
    </xf>
    <xf numFmtId="0" fontId="5" fillId="0" borderId="12" xfId="0" applyFont="1" applyBorder="1" applyAlignment="1">
      <alignment horizontal="left"/>
    </xf>
    <xf numFmtId="164" fontId="5" fillId="0" borderId="21" xfId="1" applyNumberFormat="1" applyFont="1" applyFill="1" applyBorder="1" applyAlignment="1">
      <alignment vertical="center"/>
    </xf>
    <xf numFmtId="164" fontId="13" fillId="8" borderId="21" xfId="1" applyNumberFormat="1" applyFont="1" applyFill="1" applyBorder="1" applyAlignment="1">
      <alignment vertical="center"/>
    </xf>
    <xf numFmtId="0" fontId="3" fillId="0" borderId="0" xfId="0" applyFont="1" applyAlignment="1">
      <alignment horizontal="left"/>
    </xf>
    <xf numFmtId="164" fontId="3" fillId="0" borderId="0" xfId="1" applyNumberFormat="1" applyFont="1" applyFill="1" applyBorder="1" applyAlignment="1">
      <alignment vertical="center"/>
    </xf>
    <xf numFmtId="164" fontId="4" fillId="8" borderId="0" xfId="1" applyNumberFormat="1" applyFont="1" applyFill="1" applyBorder="1" applyAlignment="1">
      <alignment vertical="center"/>
    </xf>
    <xf numFmtId="0" fontId="5" fillId="2" borderId="12" xfId="0" applyFont="1" applyFill="1" applyBorder="1" applyAlignment="1">
      <alignment horizontal="left"/>
    </xf>
    <xf numFmtId="0" fontId="5" fillId="2" borderId="22" xfId="0" applyFont="1" applyFill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23" xfId="0" applyFont="1" applyFill="1" applyBorder="1" applyAlignment="1">
      <alignment horizontal="left" wrapText="1"/>
    </xf>
    <xf numFmtId="0" fontId="16" fillId="2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2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5" fillId="2" borderId="12" xfId="0" applyFont="1" applyFill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2" borderId="12" xfId="0" applyFont="1" applyFill="1" applyBorder="1" applyAlignment="1">
      <alignment horizontal="left" vertical="top"/>
    </xf>
    <xf numFmtId="37" fontId="3" fillId="5" borderId="0" xfId="1" applyNumberFormat="1" applyFont="1" applyFill="1" applyAlignment="1">
      <alignment vertical="center"/>
    </xf>
    <xf numFmtId="39" fontId="3" fillId="3" borderId="0" xfId="1" applyNumberFormat="1" applyFont="1" applyFill="1" applyAlignment="1">
      <alignment vertical="center"/>
    </xf>
    <xf numFmtId="169" fontId="3" fillId="2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170" fontId="3" fillId="2" borderId="0" xfId="0" applyNumberFormat="1" applyFont="1" applyFill="1" applyAlignment="1">
      <alignment wrapText="1"/>
    </xf>
    <xf numFmtId="0" fontId="3" fillId="2" borderId="17" xfId="0" applyFont="1" applyFill="1" applyBorder="1" applyAlignment="1">
      <alignment horizontal="left" vertical="top"/>
    </xf>
    <xf numFmtId="164" fontId="3" fillId="3" borderId="18" xfId="1" applyNumberFormat="1" applyFont="1" applyFill="1" applyBorder="1" applyAlignment="1">
      <alignment vertical="center"/>
    </xf>
    <xf numFmtId="164" fontId="3" fillId="4" borderId="17" xfId="1" applyNumberFormat="1" applyFont="1" applyFill="1" applyBorder="1" applyAlignment="1">
      <alignment vertical="center"/>
    </xf>
    <xf numFmtId="164" fontId="3" fillId="5" borderId="17" xfId="1" applyNumberFormat="1" applyFont="1" applyFill="1" applyBorder="1" applyAlignment="1">
      <alignment vertical="center"/>
    </xf>
    <xf numFmtId="164" fontId="3" fillId="6" borderId="17" xfId="1" applyNumberFormat="1" applyFont="1" applyFill="1" applyBorder="1" applyAlignment="1">
      <alignment vertical="center"/>
    </xf>
    <xf numFmtId="164" fontId="3" fillId="3" borderId="17" xfId="1" applyNumberFormat="1" applyFont="1" applyFill="1" applyBorder="1" applyAlignment="1">
      <alignment vertical="center"/>
    </xf>
    <xf numFmtId="164" fontId="3" fillId="5" borderId="19" xfId="1" applyNumberFormat="1" applyFont="1" applyFill="1" applyBorder="1" applyAlignment="1">
      <alignment vertical="center"/>
    </xf>
    <xf numFmtId="164" fontId="3" fillId="0" borderId="20" xfId="1" applyNumberFormat="1" applyFont="1" applyFill="1" applyBorder="1" applyAlignment="1">
      <alignment vertical="center"/>
    </xf>
    <xf numFmtId="164" fontId="4" fillId="8" borderId="20" xfId="1" applyNumberFormat="1" applyFont="1" applyFill="1" applyBorder="1" applyAlignment="1">
      <alignment vertical="center"/>
    </xf>
    <xf numFmtId="0" fontId="5" fillId="0" borderId="17" xfId="0" applyFont="1" applyBorder="1" applyAlignment="1">
      <alignment horizontal="center"/>
    </xf>
    <xf numFmtId="0" fontId="5" fillId="2" borderId="17" xfId="0" applyFont="1" applyFill="1" applyBorder="1" applyAlignment="1">
      <alignment horizontal="left"/>
    </xf>
    <xf numFmtId="0" fontId="5" fillId="0" borderId="17" xfId="0" applyFont="1" applyBorder="1" applyAlignment="1">
      <alignment wrapText="1"/>
    </xf>
    <xf numFmtId="0" fontId="5" fillId="2" borderId="17" xfId="0" applyFont="1" applyFill="1" applyBorder="1" applyAlignment="1">
      <alignment wrapText="1"/>
    </xf>
    <xf numFmtId="164" fontId="5" fillId="3" borderId="18" xfId="1" applyNumberFormat="1" applyFont="1" applyFill="1" applyBorder="1" applyAlignment="1">
      <alignment vertical="center"/>
    </xf>
    <xf numFmtId="164" fontId="5" fillId="4" borderId="17" xfId="1" applyNumberFormat="1" applyFont="1" applyFill="1" applyBorder="1" applyAlignment="1">
      <alignment vertical="center"/>
    </xf>
    <xf numFmtId="164" fontId="5" fillId="5" borderId="17" xfId="1" applyNumberFormat="1" applyFont="1" applyFill="1" applyBorder="1" applyAlignment="1">
      <alignment vertical="center"/>
    </xf>
    <xf numFmtId="164" fontId="5" fillId="6" borderId="17" xfId="1" applyNumberFormat="1" applyFont="1" applyFill="1" applyBorder="1" applyAlignment="1">
      <alignment vertical="center"/>
    </xf>
    <xf numFmtId="164" fontId="5" fillId="3" borderId="17" xfId="1" applyNumberFormat="1" applyFont="1" applyFill="1" applyBorder="1" applyAlignment="1">
      <alignment vertical="center"/>
    </xf>
    <xf numFmtId="164" fontId="5" fillId="5" borderId="19" xfId="1" applyNumberFormat="1" applyFont="1" applyFill="1" applyBorder="1" applyAlignment="1">
      <alignment vertical="center"/>
    </xf>
    <xf numFmtId="164" fontId="5" fillId="0" borderId="20" xfId="1" applyNumberFormat="1" applyFont="1" applyFill="1" applyBorder="1" applyAlignment="1">
      <alignment vertical="center"/>
    </xf>
    <xf numFmtId="164" fontId="13" fillId="8" borderId="20" xfId="1" applyNumberFormat="1" applyFont="1" applyFill="1" applyBorder="1" applyAlignment="1">
      <alignment vertical="center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/>
    </xf>
    <xf numFmtId="164" fontId="3" fillId="5" borderId="0" xfId="1" applyNumberFormat="1" applyFont="1" applyFill="1" applyBorder="1" applyAlignment="1">
      <alignment vertical="center"/>
    </xf>
    <xf numFmtId="164" fontId="3" fillId="6" borderId="0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vertical="center"/>
    </xf>
    <xf numFmtId="0" fontId="3" fillId="0" borderId="0" xfId="0" quotePrefix="1" applyFont="1" applyAlignment="1">
      <alignment horizontal="left" wrapText="1"/>
    </xf>
    <xf numFmtId="37" fontId="5" fillId="5" borderId="12" xfId="1" applyNumberFormat="1" applyFont="1" applyFill="1" applyBorder="1" applyAlignment="1">
      <alignment vertical="center"/>
    </xf>
    <xf numFmtId="38" fontId="3" fillId="4" borderId="0" xfId="1" applyNumberFormat="1" applyFont="1" applyFill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left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7" fillId="0" borderId="0" xfId="0" applyFont="1"/>
    <xf numFmtId="164" fontId="5" fillId="3" borderId="7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164" fontId="5" fillId="5" borderId="0" xfId="1" applyNumberFormat="1" applyFont="1" applyFill="1" applyBorder="1" applyAlignment="1">
      <alignment vertical="center"/>
    </xf>
    <xf numFmtId="164" fontId="5" fillId="6" borderId="0" xfId="1" applyNumberFormat="1" applyFont="1" applyFill="1" applyBorder="1" applyAlignment="1">
      <alignment vertical="center"/>
    </xf>
    <xf numFmtId="164" fontId="5" fillId="3" borderId="0" xfId="1" applyNumberFormat="1" applyFont="1" applyFill="1" applyBorder="1" applyAlignment="1">
      <alignment vertical="center"/>
    </xf>
    <xf numFmtId="0" fontId="17" fillId="0" borderId="24" xfId="0" applyFont="1" applyBorder="1" applyAlignment="1">
      <alignment horizontal="left"/>
    </xf>
    <xf numFmtId="0" fontId="17" fillId="0" borderId="25" xfId="0" applyFont="1" applyBorder="1"/>
    <xf numFmtId="164" fontId="5" fillId="3" borderId="26" xfId="1" applyNumberFormat="1" applyFont="1" applyFill="1" applyBorder="1" applyAlignment="1">
      <alignment vertical="center"/>
    </xf>
    <xf numFmtId="164" fontId="5" fillId="4" borderId="25" xfId="1" applyNumberFormat="1" applyFont="1" applyFill="1" applyBorder="1" applyAlignment="1">
      <alignment vertical="center"/>
    </xf>
    <xf numFmtId="164" fontId="5" fillId="5" borderId="25" xfId="1" applyNumberFormat="1" applyFont="1" applyFill="1" applyBorder="1" applyAlignment="1">
      <alignment vertical="center"/>
    </xf>
    <xf numFmtId="164" fontId="5" fillId="6" borderId="25" xfId="1" applyNumberFormat="1" applyFont="1" applyFill="1" applyBorder="1" applyAlignment="1">
      <alignment vertical="center"/>
    </xf>
    <xf numFmtId="164" fontId="5" fillId="3" borderId="25" xfId="1" applyNumberFormat="1" applyFont="1" applyFill="1" applyBorder="1" applyAlignment="1">
      <alignment vertical="center"/>
    </xf>
    <xf numFmtId="164" fontId="5" fillId="5" borderId="27" xfId="1" applyNumberFormat="1" applyFont="1" applyFill="1" applyBorder="1" applyAlignment="1">
      <alignment vertical="center"/>
    </xf>
    <xf numFmtId="164" fontId="3" fillId="0" borderId="28" xfId="1" applyNumberFormat="1" applyFont="1" applyFill="1" applyBorder="1" applyAlignment="1">
      <alignment vertical="center"/>
    </xf>
    <xf numFmtId="164" fontId="3" fillId="0" borderId="29" xfId="1" applyNumberFormat="1" applyFont="1" applyFill="1" applyBorder="1" applyAlignment="1">
      <alignment vertical="center"/>
    </xf>
    <xf numFmtId="0" fontId="17" fillId="0" borderId="30" xfId="0" applyFont="1" applyBorder="1" applyAlignment="1">
      <alignment horizontal="left" indent="1"/>
    </xf>
    <xf numFmtId="0" fontId="17" fillId="0" borderId="0" xfId="0" applyFont="1" applyAlignment="1">
      <alignment horizontal="left" indent="1"/>
    </xf>
    <xf numFmtId="164" fontId="3" fillId="0" borderId="31" xfId="1" applyNumberFormat="1" applyFont="1" applyFill="1" applyBorder="1" applyAlignment="1">
      <alignment vertical="center"/>
    </xf>
    <xf numFmtId="164" fontId="5" fillId="0" borderId="29" xfId="1" applyNumberFormat="1" applyFont="1" applyFill="1" applyBorder="1" applyAlignment="1">
      <alignment vertical="center"/>
    </xf>
    <xf numFmtId="164" fontId="5" fillId="0" borderId="10" xfId="1" applyNumberFormat="1" applyFont="1" applyFill="1" applyBorder="1" applyAlignment="1">
      <alignment vertical="center"/>
    </xf>
    <xf numFmtId="0" fontId="17" fillId="0" borderId="32" xfId="0" applyFont="1" applyBorder="1" applyAlignment="1">
      <alignment horizontal="left" indent="1"/>
    </xf>
    <xf numFmtId="0" fontId="17" fillId="0" borderId="33" xfId="0" applyFont="1" applyBorder="1" applyAlignment="1">
      <alignment horizontal="left" indent="1"/>
    </xf>
    <xf numFmtId="164" fontId="5" fillId="3" borderId="34" xfId="1" applyNumberFormat="1" applyFont="1" applyFill="1" applyBorder="1" applyAlignment="1">
      <alignment vertical="center"/>
    </xf>
    <xf numFmtId="164" fontId="5" fillId="4" borderId="33" xfId="1" applyNumberFormat="1" applyFont="1" applyFill="1" applyBorder="1" applyAlignment="1">
      <alignment vertical="center"/>
    </xf>
    <xf numFmtId="164" fontId="5" fillId="5" borderId="33" xfId="1" applyNumberFormat="1" applyFont="1" applyFill="1" applyBorder="1" applyAlignment="1">
      <alignment vertical="center"/>
    </xf>
    <xf numFmtId="164" fontId="5" fillId="6" borderId="33" xfId="1" applyNumberFormat="1" applyFont="1" applyFill="1" applyBorder="1" applyAlignment="1">
      <alignment vertical="center"/>
    </xf>
    <xf numFmtId="164" fontId="5" fillId="3" borderId="33" xfId="1" applyNumberFormat="1" applyFont="1" applyFill="1" applyBorder="1" applyAlignment="1">
      <alignment vertical="center"/>
    </xf>
    <xf numFmtId="164" fontId="3" fillId="5" borderId="35" xfId="1" applyNumberFormat="1" applyFont="1" applyFill="1" applyBorder="1" applyAlignment="1">
      <alignment vertical="center"/>
    </xf>
    <xf numFmtId="164" fontId="3" fillId="0" borderId="36" xfId="1" applyNumberFormat="1" applyFont="1" applyFill="1" applyBorder="1" applyAlignment="1">
      <alignment vertical="center"/>
    </xf>
    <xf numFmtId="2" fontId="17" fillId="0" borderId="0" xfId="0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164" fontId="3" fillId="3" borderId="37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5" borderId="3" xfId="1" applyNumberFormat="1" applyFont="1" applyFill="1" applyBorder="1" applyAlignment="1">
      <alignment vertical="center"/>
    </xf>
    <xf numFmtId="164" fontId="3" fillId="6" borderId="3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5" borderId="38" xfId="1" applyNumberFormat="1" applyFont="1" applyFill="1" applyBorder="1" applyAlignment="1">
      <alignment vertical="center"/>
    </xf>
    <xf numFmtId="164" fontId="3" fillId="0" borderId="39" xfId="1" applyNumberFormat="1" applyFont="1" applyFill="1" applyBorder="1" applyAlignment="1">
      <alignment vertical="center"/>
    </xf>
    <xf numFmtId="164" fontId="4" fillId="8" borderId="39" xfId="1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horizontal="center"/>
    </xf>
    <xf numFmtId="164" fontId="3" fillId="0" borderId="40" xfId="1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/>
    </xf>
    <xf numFmtId="0" fontId="5" fillId="0" borderId="12" xfId="0" applyFont="1" applyBorder="1" applyAlignment="1">
      <alignment horizontal="left" wrapText="1"/>
    </xf>
    <xf numFmtId="164" fontId="5" fillId="5" borderId="16" xfId="1" applyNumberFormat="1" applyFont="1" applyFill="1" applyBorder="1" applyAlignment="1">
      <alignment vertical="center"/>
    </xf>
    <xf numFmtId="164" fontId="13" fillId="8" borderId="10" xfId="1" applyNumberFormat="1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wrapText="1"/>
    </xf>
    <xf numFmtId="164" fontId="5" fillId="7" borderId="10" xfId="1" applyNumberFormat="1" applyFont="1" applyFill="1" applyBorder="1" applyAlignment="1">
      <alignment vertical="center"/>
    </xf>
    <xf numFmtId="165" fontId="5" fillId="3" borderId="7" xfId="1" applyNumberFormat="1" applyFont="1" applyFill="1" applyBorder="1" applyAlignment="1">
      <alignment horizontal="right" vertical="center"/>
    </xf>
    <xf numFmtId="165" fontId="5" fillId="4" borderId="0" xfId="1" applyNumberFormat="1" applyFont="1" applyFill="1" applyBorder="1" applyAlignment="1">
      <alignment horizontal="right" vertical="center"/>
    </xf>
    <xf numFmtId="165" fontId="5" fillId="5" borderId="0" xfId="1" applyNumberFormat="1" applyFont="1" applyFill="1" applyBorder="1" applyAlignment="1">
      <alignment horizontal="right" vertical="center"/>
    </xf>
    <xf numFmtId="165" fontId="5" fillId="6" borderId="0" xfId="1" applyNumberFormat="1" applyFont="1" applyFill="1" applyBorder="1" applyAlignment="1">
      <alignment horizontal="right" vertical="center"/>
    </xf>
    <xf numFmtId="165" fontId="5" fillId="3" borderId="0" xfId="1" applyNumberFormat="1" applyFont="1" applyFill="1" applyBorder="1" applyAlignment="1">
      <alignment horizontal="right" vertical="center"/>
    </xf>
    <xf numFmtId="165" fontId="5" fillId="5" borderId="16" xfId="1" applyNumberFormat="1" applyFont="1" applyFill="1" applyBorder="1" applyAlignment="1">
      <alignment horizontal="right" vertical="center"/>
    </xf>
    <xf numFmtId="165" fontId="5" fillId="0" borderId="10" xfId="1" applyNumberFormat="1" applyFont="1" applyFill="1" applyBorder="1" applyAlignment="1">
      <alignment horizontal="right" vertical="center"/>
    </xf>
    <xf numFmtId="165" fontId="5" fillId="7" borderId="10" xfId="1" applyNumberFormat="1" applyFont="1" applyFill="1" applyBorder="1" applyAlignment="1">
      <alignment horizontal="right" vertical="center"/>
    </xf>
    <xf numFmtId="165" fontId="13" fillId="8" borderId="10" xfId="1" applyNumberFormat="1" applyFont="1" applyFill="1" applyBorder="1" applyAlignment="1">
      <alignment horizontal="right" vertical="center"/>
    </xf>
    <xf numFmtId="164" fontId="5" fillId="7" borderId="15" xfId="1" applyNumberFormat="1" applyFont="1" applyFill="1" applyBorder="1" applyAlignment="1">
      <alignment vertical="center"/>
    </xf>
    <xf numFmtId="0" fontId="5" fillId="0" borderId="0" xfId="0" applyFont="1"/>
    <xf numFmtId="165" fontId="5" fillId="3" borderId="41" xfId="1" applyNumberFormat="1" applyFont="1" applyFill="1" applyBorder="1" applyAlignment="1">
      <alignment horizontal="right" vertical="center"/>
    </xf>
    <xf numFmtId="165" fontId="5" fillId="4" borderId="42" xfId="1" applyNumberFormat="1" applyFont="1" applyFill="1" applyBorder="1" applyAlignment="1">
      <alignment horizontal="right" vertical="center"/>
    </xf>
    <xf numFmtId="165" fontId="5" fillId="4" borderId="17" xfId="1" applyNumberFormat="1" applyFont="1" applyFill="1" applyBorder="1" applyAlignment="1">
      <alignment horizontal="right" vertical="center"/>
    </xf>
    <xf numFmtId="165" fontId="5" fillId="0" borderId="40" xfId="1" applyNumberFormat="1" applyFont="1" applyFill="1" applyBorder="1" applyAlignment="1">
      <alignment horizontal="right" vertical="center"/>
    </xf>
    <xf numFmtId="165" fontId="5" fillId="7" borderId="40" xfId="1" applyNumberFormat="1" applyFont="1" applyFill="1" applyBorder="1" applyAlignment="1">
      <alignment horizontal="right" vertical="center"/>
    </xf>
    <xf numFmtId="165" fontId="13" fillId="8" borderId="40" xfId="1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18" fillId="0" borderId="0" xfId="0" applyFont="1" applyAlignment="1">
      <alignment wrapText="1"/>
    </xf>
    <xf numFmtId="164" fontId="17" fillId="0" borderId="0" xfId="1" applyNumberFormat="1" applyFont="1" applyFill="1"/>
    <xf numFmtId="164" fontId="17" fillId="0" borderId="0" xfId="1" applyNumberFormat="1" applyFont="1" applyFill="1" applyBorder="1"/>
    <xf numFmtId="164" fontId="19" fillId="0" borderId="0" xfId="1" applyNumberFormat="1" applyFont="1" applyFill="1"/>
    <xf numFmtId="0" fontId="18" fillId="0" borderId="0" xfId="0" applyFont="1"/>
    <xf numFmtId="164" fontId="3" fillId="0" borderId="0" xfId="1" applyNumberFormat="1" applyFont="1" applyFill="1"/>
    <xf numFmtId="164" fontId="5" fillId="0" borderId="0" xfId="1" applyNumberFormat="1" applyFont="1" applyFill="1"/>
    <xf numFmtId="164" fontId="4" fillId="0" borderId="0" xfId="1" applyNumberFormat="1" applyFont="1" applyFill="1"/>
    <xf numFmtId="164" fontId="3" fillId="0" borderId="0" xfId="1" applyNumberFormat="1" applyFont="1" applyFill="1" applyBorder="1"/>
    <xf numFmtId="0" fontId="16" fillId="2" borderId="3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anaspro-my.sharepoint.com/personal/ssalter_acep-cape_ca/Documents/Documents/Budget%202027%202028%20with%20Working%20Papers.xlsx" TargetMode="External"/><Relationship Id="rId1" Type="http://schemas.openxmlformats.org/officeDocument/2006/relationships/externalLinkPath" Target="https://canaspro-my.sharepoint.com/personal/ssalter_acep-cape_ca/Documents/Documents/Budget%202027%202028%20with%20Working%20Pape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E - DRAFT"/>
      <sheetName val="1 Revenue"/>
      <sheetName val="2 Salaries and benefits"/>
      <sheetName val="Employee Summary"/>
      <sheetName val="3-4 Severance Pay"/>
      <sheetName val="5 CPALS"/>
      <sheetName val="6 Education-Members &amp; Stewards"/>
      <sheetName val="7 Training &amp; Development"/>
      <sheetName val="8 Legal Fees"/>
      <sheetName val="9 Professional fees"/>
      <sheetName val="Pension Fees"/>
      <sheetName val="10.7 Reference Material"/>
      <sheetName val="12 Rent and operating expenses"/>
      <sheetName val="13.2 Software &amp; Licenses"/>
      <sheetName val="16.1 Coût Négociations 2027"/>
      <sheetName val="17 CLC "/>
      <sheetName val="23 Organizing Details"/>
    </sheetNames>
    <sheetDataSet>
      <sheetData sheetId="0"/>
      <sheetData sheetId="1">
        <row r="4">
          <cell r="D4">
            <v>14976000</v>
          </cell>
          <cell r="E4">
            <v>14976000</v>
          </cell>
        </row>
        <row r="5">
          <cell r="D5">
            <v>200000</v>
          </cell>
          <cell r="E5">
            <v>150000</v>
          </cell>
        </row>
        <row r="17">
          <cell r="B17">
            <v>381000</v>
          </cell>
        </row>
        <row r="18">
          <cell r="B18">
            <v>393000</v>
          </cell>
        </row>
      </sheetData>
      <sheetData sheetId="2">
        <row r="4">
          <cell r="C4">
            <v>2600000</v>
          </cell>
          <cell r="D4">
            <v>2700000</v>
          </cell>
        </row>
        <row r="5">
          <cell r="C5">
            <v>7500000</v>
          </cell>
          <cell r="D5">
            <v>7600000</v>
          </cell>
        </row>
        <row r="6">
          <cell r="C6">
            <v>1510000</v>
          </cell>
          <cell r="D6">
            <v>1540000</v>
          </cell>
        </row>
        <row r="7">
          <cell r="C7">
            <v>850000</v>
          </cell>
          <cell r="D7">
            <v>870000</v>
          </cell>
        </row>
        <row r="8">
          <cell r="C8">
            <v>210000</v>
          </cell>
          <cell r="D8">
            <v>210000</v>
          </cell>
        </row>
        <row r="10">
          <cell r="C10">
            <v>163000</v>
          </cell>
          <cell r="D10">
            <v>167000</v>
          </cell>
        </row>
      </sheetData>
      <sheetData sheetId="3"/>
      <sheetData sheetId="4">
        <row r="4">
          <cell r="D4">
            <v>60000</v>
          </cell>
          <cell r="E4">
            <v>60000</v>
          </cell>
        </row>
        <row r="5">
          <cell r="D5">
            <v>20000</v>
          </cell>
          <cell r="E5">
            <v>20000</v>
          </cell>
        </row>
      </sheetData>
      <sheetData sheetId="5">
        <row r="4">
          <cell r="E4">
            <v>20000</v>
          </cell>
          <cell r="F4">
            <v>20000</v>
          </cell>
        </row>
        <row r="5">
          <cell r="E5">
            <v>0</v>
          </cell>
          <cell r="F5">
            <v>0</v>
          </cell>
        </row>
        <row r="6">
          <cell r="E6">
            <v>90000</v>
          </cell>
          <cell r="F6">
            <v>90000</v>
          </cell>
        </row>
        <row r="7">
          <cell r="E7">
            <v>50000</v>
          </cell>
          <cell r="F7">
            <v>50000</v>
          </cell>
        </row>
        <row r="8">
          <cell r="E8">
            <v>0</v>
          </cell>
          <cell r="F8">
            <v>0</v>
          </cell>
        </row>
        <row r="9">
          <cell r="E9">
            <v>30000</v>
          </cell>
          <cell r="F9">
            <v>30000</v>
          </cell>
        </row>
      </sheetData>
      <sheetData sheetId="6">
        <row r="6">
          <cell r="E6">
            <v>153000</v>
          </cell>
        </row>
        <row r="7">
          <cell r="D7">
            <v>50000</v>
          </cell>
          <cell r="E7">
            <v>25000</v>
          </cell>
        </row>
      </sheetData>
      <sheetData sheetId="7">
        <row r="4">
          <cell r="E4">
            <v>60000</v>
          </cell>
          <cell r="F4">
            <v>60000</v>
          </cell>
        </row>
        <row r="5">
          <cell r="E5">
            <v>15000</v>
          </cell>
          <cell r="F5">
            <v>15000</v>
          </cell>
        </row>
        <row r="6">
          <cell r="E6">
            <v>5000</v>
          </cell>
          <cell r="F6">
            <v>5000</v>
          </cell>
        </row>
        <row r="7">
          <cell r="E7">
            <v>0</v>
          </cell>
        </row>
        <row r="8">
          <cell r="E8">
            <v>0</v>
          </cell>
        </row>
      </sheetData>
      <sheetData sheetId="8">
        <row r="4">
          <cell r="E4">
            <v>400000</v>
          </cell>
          <cell r="F4">
            <v>400000</v>
          </cell>
        </row>
        <row r="5">
          <cell r="E5">
            <v>75000</v>
          </cell>
          <cell r="F5">
            <v>75000</v>
          </cell>
        </row>
        <row r="6">
          <cell r="E6">
            <v>100000</v>
          </cell>
          <cell r="F6">
            <v>100000</v>
          </cell>
        </row>
        <row r="7">
          <cell r="E7">
            <v>25000</v>
          </cell>
          <cell r="F7">
            <v>25000</v>
          </cell>
        </row>
      </sheetData>
      <sheetData sheetId="9">
        <row r="4">
          <cell r="D4">
            <v>330000</v>
          </cell>
          <cell r="E4">
            <v>330000</v>
          </cell>
        </row>
        <row r="5">
          <cell r="D5">
            <v>100000</v>
          </cell>
          <cell r="E5">
            <v>100000</v>
          </cell>
        </row>
        <row r="6">
          <cell r="D6">
            <v>75000</v>
          </cell>
          <cell r="E6">
            <v>75000</v>
          </cell>
        </row>
      </sheetData>
      <sheetData sheetId="10"/>
      <sheetData sheetId="11">
        <row r="12">
          <cell r="D12">
            <v>88000</v>
          </cell>
        </row>
      </sheetData>
      <sheetData sheetId="12">
        <row r="4">
          <cell r="D4">
            <v>464987.04479999997</v>
          </cell>
          <cell r="E4">
            <v>464987.04479999997</v>
          </cell>
        </row>
        <row r="5">
          <cell r="D5">
            <v>428764.76</v>
          </cell>
          <cell r="E5">
            <v>439764.76</v>
          </cell>
        </row>
        <row r="6">
          <cell r="D6">
            <v>246624</v>
          </cell>
          <cell r="E6">
            <v>246624</v>
          </cell>
        </row>
      </sheetData>
      <sheetData sheetId="13">
        <row r="31">
          <cell r="D31">
            <v>368897.01</v>
          </cell>
        </row>
      </sheetData>
      <sheetData sheetId="14">
        <row r="34">
          <cell r="N34">
            <v>972552</v>
          </cell>
          <cell r="O34">
            <v>416808</v>
          </cell>
        </row>
      </sheetData>
      <sheetData sheetId="15">
        <row r="5">
          <cell r="D5">
            <v>270000</v>
          </cell>
          <cell r="E5">
            <v>270000</v>
          </cell>
        </row>
        <row r="6">
          <cell r="E6">
            <v>25000</v>
          </cell>
        </row>
      </sheetData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E8906-ED3C-4E73-A2C8-0CEA702A207E}">
  <sheetPr>
    <pageSetUpPr fitToPage="1"/>
  </sheetPr>
  <dimension ref="A1:Q172"/>
  <sheetViews>
    <sheetView showGridLines="0" tabSelected="1" zoomScale="130" zoomScaleNormal="130" zoomScaleSheetLayoutView="140" workbookViewId="0">
      <pane xSplit="4" ySplit="8" topLeftCell="E124" activePane="bottomRight" state="frozen"/>
      <selection activeCell="J18" sqref="J18"/>
      <selection pane="topRight" activeCell="J18" sqref="J18"/>
      <selection pane="bottomLeft" activeCell="J18" sqref="J18"/>
      <selection pane="bottomRight" activeCell="E125" sqref="E125"/>
    </sheetView>
  </sheetViews>
  <sheetFormatPr defaultColWidth="16.08984375" defaultRowHeight="12" outlineLevelCol="1" x14ac:dyDescent="0.3"/>
  <cols>
    <col min="1" max="1" width="8.26953125" style="1" customWidth="1"/>
    <col min="2" max="2" width="6.1796875" style="1" customWidth="1"/>
    <col min="3" max="3" width="9" style="143" bestFit="1" customWidth="1"/>
    <col min="4" max="4" width="17.36328125" style="275" customWidth="1"/>
    <col min="5" max="5" width="26.08984375" style="275" customWidth="1"/>
    <col min="6" max="6" width="16.08984375" style="281" hidden="1" customWidth="1" outlineLevel="1"/>
    <col min="7" max="7" width="16.08984375" style="284" hidden="1" customWidth="1" outlineLevel="1"/>
    <col min="8" max="10" width="16.08984375" style="281" hidden="1" customWidth="1" outlineLevel="1"/>
    <col min="11" max="11" width="9.81640625" style="281" hidden="1" customWidth="1" outlineLevel="1"/>
    <col min="12" max="12" width="13.81640625" style="281" hidden="1" customWidth="1" outlineLevel="1"/>
    <col min="13" max="13" width="16.08984375" style="281" customWidth="1" collapsed="1"/>
    <col min="14" max="14" width="12.26953125" style="281" customWidth="1"/>
    <col min="15" max="15" width="12.54296875" style="281" customWidth="1"/>
    <col min="16" max="16" width="16.08984375" style="283"/>
    <col min="17" max="16384" width="16.08984375" style="1"/>
  </cols>
  <sheetData>
    <row r="1" spans="1:16" ht="12.5" thickTop="1" x14ac:dyDescent="0.3">
      <c r="C1" s="2"/>
      <c r="D1" s="3"/>
      <c r="E1" s="3"/>
      <c r="F1" s="4"/>
      <c r="G1" s="5"/>
      <c r="H1" s="6"/>
      <c r="I1" s="7"/>
      <c r="J1" s="8"/>
      <c r="K1" s="9"/>
      <c r="L1" s="10"/>
      <c r="M1" s="11"/>
      <c r="N1" s="12"/>
      <c r="O1" s="12"/>
      <c r="P1" s="13"/>
    </row>
    <row r="2" spans="1:16" ht="46.5" x14ac:dyDescent="0.3">
      <c r="A2" s="14" t="s">
        <v>0</v>
      </c>
      <c r="B2" s="15"/>
      <c r="C2" s="2"/>
      <c r="D2" s="16"/>
      <c r="E2" s="17"/>
      <c r="F2" s="18" t="s">
        <v>1</v>
      </c>
      <c r="G2" s="19" t="s">
        <v>1</v>
      </c>
      <c r="H2" s="20" t="s">
        <v>1</v>
      </c>
      <c r="I2" s="21" t="s">
        <v>1</v>
      </c>
      <c r="J2" s="22" t="s">
        <v>1</v>
      </c>
      <c r="K2" s="19" t="s">
        <v>1</v>
      </c>
      <c r="L2" s="20" t="s">
        <v>1</v>
      </c>
      <c r="M2" s="23" t="s">
        <v>1</v>
      </c>
      <c r="N2" s="24" t="s">
        <v>2</v>
      </c>
      <c r="O2" s="24" t="s">
        <v>2</v>
      </c>
      <c r="P2" s="25" t="s">
        <v>3</v>
      </c>
    </row>
    <row r="3" spans="1:16" x14ac:dyDescent="0.3">
      <c r="A3" s="26"/>
      <c r="B3" s="15"/>
      <c r="C3" s="2"/>
      <c r="D3" s="17"/>
      <c r="E3" s="17"/>
      <c r="F3" s="27"/>
      <c r="G3" s="28"/>
      <c r="H3" s="29"/>
      <c r="I3" s="30"/>
      <c r="J3" s="31"/>
      <c r="K3" s="28"/>
      <c r="L3" s="29"/>
      <c r="M3" s="32"/>
      <c r="N3" s="33"/>
      <c r="O3" s="33"/>
      <c r="P3" s="34"/>
    </row>
    <row r="4" spans="1:16" x14ac:dyDescent="0.3">
      <c r="B4" s="15"/>
      <c r="C4" s="2"/>
      <c r="D4" s="35" t="s">
        <v>4</v>
      </c>
      <c r="E4" s="17"/>
      <c r="F4" s="36" t="s">
        <v>5</v>
      </c>
      <c r="G4" s="37" t="s">
        <v>5</v>
      </c>
      <c r="H4" s="38" t="s">
        <v>5</v>
      </c>
      <c r="I4" s="39" t="s">
        <v>5</v>
      </c>
      <c r="J4" s="40" t="s">
        <v>5</v>
      </c>
      <c r="K4" s="37" t="s">
        <v>6</v>
      </c>
      <c r="L4" s="38" t="s">
        <v>6</v>
      </c>
      <c r="M4" s="41" t="s">
        <v>7</v>
      </c>
      <c r="N4" s="42" t="s">
        <v>8</v>
      </c>
      <c r="O4" s="42" t="s">
        <v>8</v>
      </c>
      <c r="P4" s="43" t="s">
        <v>8</v>
      </c>
    </row>
    <row r="5" spans="1:16" x14ac:dyDescent="0.3">
      <c r="B5" s="44"/>
      <c r="C5" s="2"/>
      <c r="D5" s="35" t="s">
        <v>9</v>
      </c>
      <c r="E5" s="17"/>
      <c r="F5" s="36" t="s">
        <v>10</v>
      </c>
      <c r="G5" s="37" t="s">
        <v>10</v>
      </c>
      <c r="H5" s="38" t="s">
        <v>10</v>
      </c>
      <c r="I5" s="39" t="s">
        <v>10</v>
      </c>
      <c r="J5" s="40" t="s">
        <v>10</v>
      </c>
      <c r="K5" s="37" t="s">
        <v>11</v>
      </c>
      <c r="L5" s="38" t="s">
        <v>11</v>
      </c>
      <c r="M5" s="41" t="s">
        <v>12</v>
      </c>
      <c r="N5" s="42" t="s">
        <v>13</v>
      </c>
      <c r="O5" s="42" t="s">
        <v>13</v>
      </c>
      <c r="P5" s="43" t="s">
        <v>13</v>
      </c>
    </row>
    <row r="6" spans="1:16" x14ac:dyDescent="0.3">
      <c r="A6" s="45"/>
      <c r="B6" s="44"/>
      <c r="C6" s="2"/>
      <c r="D6" s="17"/>
      <c r="E6" s="17"/>
      <c r="F6" s="46" t="s">
        <v>14</v>
      </c>
      <c r="G6" s="47" t="s">
        <v>15</v>
      </c>
      <c r="H6" s="48" t="s">
        <v>16</v>
      </c>
      <c r="I6" s="49" t="s">
        <v>17</v>
      </c>
      <c r="J6" s="50" t="s">
        <v>18</v>
      </c>
      <c r="K6" s="51" t="s">
        <v>19</v>
      </c>
      <c r="L6" s="52">
        <v>2025</v>
      </c>
      <c r="M6" s="53">
        <v>2026</v>
      </c>
      <c r="N6" s="54">
        <v>2027</v>
      </c>
      <c r="O6" s="54">
        <v>2028</v>
      </c>
      <c r="P6" s="55">
        <v>2026</v>
      </c>
    </row>
    <row r="7" spans="1:16" x14ac:dyDescent="0.3">
      <c r="A7" s="45"/>
      <c r="B7" s="44"/>
      <c r="C7" s="2"/>
      <c r="D7" s="56"/>
      <c r="E7" s="57"/>
      <c r="F7" s="58"/>
      <c r="G7" s="37"/>
      <c r="H7" s="59"/>
      <c r="I7" s="39"/>
      <c r="J7" s="40"/>
      <c r="K7" s="37"/>
      <c r="L7" s="38"/>
      <c r="M7" s="60"/>
      <c r="N7" s="61"/>
      <c r="O7" s="61"/>
      <c r="P7" s="62"/>
    </row>
    <row r="8" spans="1:16" ht="12" customHeight="1" x14ac:dyDescent="0.25">
      <c r="A8" s="63" t="s">
        <v>20</v>
      </c>
      <c r="B8" s="64"/>
      <c r="C8" s="65"/>
      <c r="D8" s="66"/>
      <c r="E8" s="67"/>
      <c r="F8" s="68"/>
      <c r="G8" s="69"/>
      <c r="H8" s="6"/>
      <c r="I8" s="7"/>
      <c r="J8" s="8"/>
      <c r="K8" s="70"/>
      <c r="L8" s="71"/>
      <c r="M8" s="72"/>
      <c r="N8" s="61"/>
      <c r="O8" s="61"/>
      <c r="P8" s="73"/>
    </row>
    <row r="9" spans="1:16" ht="12.5" thickBot="1" x14ac:dyDescent="0.35">
      <c r="A9" s="45"/>
      <c r="B9" s="44"/>
      <c r="C9" s="2"/>
      <c r="D9" s="17"/>
      <c r="E9" s="17"/>
      <c r="F9" s="68"/>
      <c r="G9" s="69"/>
      <c r="H9" s="6"/>
      <c r="I9" s="7"/>
      <c r="J9" s="8"/>
      <c r="K9" s="74"/>
      <c r="L9" s="75"/>
      <c r="M9" s="76"/>
      <c r="N9" s="77"/>
      <c r="O9" s="77"/>
      <c r="P9" s="78"/>
    </row>
    <row r="10" spans="1:16" thickBot="1" x14ac:dyDescent="0.3">
      <c r="A10" s="79">
        <v>1</v>
      </c>
      <c r="B10" s="80"/>
      <c r="C10" s="81"/>
      <c r="D10" s="82" t="s">
        <v>21</v>
      </c>
      <c r="E10" s="82" t="s">
        <v>22</v>
      </c>
      <c r="F10" s="83">
        <v>16477284.260000002</v>
      </c>
      <c r="G10" s="84">
        <v>12337212.969999999</v>
      </c>
      <c r="H10" s="85">
        <v>12657834.579999998</v>
      </c>
      <c r="I10" s="86">
        <v>12374540.199999999</v>
      </c>
      <c r="J10" s="87">
        <v>17042638.210000001</v>
      </c>
      <c r="K10" s="84">
        <v>18051368.300000001</v>
      </c>
      <c r="L10" s="88">
        <v>19563102</v>
      </c>
      <c r="M10" s="89">
        <v>16148554.82</v>
      </c>
      <c r="N10" s="89">
        <f>SUM(N11:N16)</f>
        <v>15561000</v>
      </c>
      <c r="O10" s="89">
        <f>SUM(O11:O16)</f>
        <v>15523000</v>
      </c>
      <c r="P10" s="90">
        <v>14976000</v>
      </c>
    </row>
    <row r="11" spans="1:16" x14ac:dyDescent="0.25">
      <c r="A11" s="45"/>
      <c r="B11" s="44">
        <v>1.1000000000000001</v>
      </c>
      <c r="C11" s="2"/>
      <c r="D11" s="17" t="s">
        <v>23</v>
      </c>
      <c r="E11" s="17" t="s">
        <v>24</v>
      </c>
      <c r="F11" s="91">
        <v>820.8</v>
      </c>
      <c r="G11" s="92">
        <v>6964283.1399999997</v>
      </c>
      <c r="H11" s="93">
        <v>11423759.449999999</v>
      </c>
      <c r="I11" s="94">
        <v>12598553.800000001</v>
      </c>
      <c r="J11" s="95">
        <v>13958114.289999999</v>
      </c>
      <c r="K11" s="92">
        <v>14938761.52</v>
      </c>
      <c r="L11" s="96">
        <f>15148943.75+2605720.37</f>
        <v>17754664.120000001</v>
      </c>
      <c r="M11" s="97">
        <v>14936087.16</v>
      </c>
      <c r="N11" s="97">
        <f>ROUNDUP('[1]1 Revenue'!D4,-4)</f>
        <v>14980000</v>
      </c>
      <c r="O11" s="97">
        <f>ROUNDUP('[1]1 Revenue'!E4,-4)</f>
        <v>14980000</v>
      </c>
      <c r="P11" s="98">
        <v>14976000</v>
      </c>
    </row>
    <row r="12" spans="1:16" ht="23" x14ac:dyDescent="0.25">
      <c r="A12" s="45"/>
      <c r="B12" s="44">
        <v>1.2</v>
      </c>
      <c r="C12" s="2"/>
      <c r="D12" s="99" t="s">
        <v>25</v>
      </c>
      <c r="E12" s="100" t="s">
        <v>26</v>
      </c>
      <c r="F12" s="101">
        <v>16006683.26</v>
      </c>
      <c r="G12" s="102">
        <v>4238466.49</v>
      </c>
      <c r="H12" s="103">
        <v>868203.74</v>
      </c>
      <c r="I12" s="104">
        <v>760456.2</v>
      </c>
      <c r="J12" s="105">
        <v>1320103.74</v>
      </c>
      <c r="K12" s="102">
        <v>1108278.21</v>
      </c>
      <c r="L12" s="106">
        <v>659484.78</v>
      </c>
      <c r="M12" s="107">
        <v>329717.95</v>
      </c>
      <c r="N12" s="107">
        <f>'[1]1 Revenue'!D5</f>
        <v>200000</v>
      </c>
      <c r="O12" s="107">
        <f>'[1]1 Revenue'!E5</f>
        <v>150000</v>
      </c>
      <c r="P12" s="108"/>
    </row>
    <row r="13" spans="1:16" x14ac:dyDescent="0.25">
      <c r="A13" s="45"/>
      <c r="B13" s="44">
        <v>1.3</v>
      </c>
      <c r="C13" s="2"/>
      <c r="D13" s="99" t="s">
        <v>27</v>
      </c>
      <c r="E13" s="17" t="s">
        <v>28</v>
      </c>
      <c r="F13" s="101">
        <v>467909.65</v>
      </c>
      <c r="G13" s="109">
        <v>675760.74</v>
      </c>
      <c r="H13" s="103">
        <v>363007.19</v>
      </c>
      <c r="I13" s="110">
        <v>-993281.8</v>
      </c>
      <c r="J13" s="111">
        <v>1299419.31</v>
      </c>
      <c r="K13" s="102">
        <v>2003622.63</v>
      </c>
      <c r="L13" s="106">
        <v>1147456.8799999999</v>
      </c>
      <c r="M13" s="107">
        <v>882628.13</v>
      </c>
      <c r="N13" s="112">
        <f>'[1]1 Revenue'!B17</f>
        <v>381000</v>
      </c>
      <c r="O13" s="112">
        <f>'[1]1 Revenue'!B18</f>
        <v>393000</v>
      </c>
      <c r="P13" s="108"/>
    </row>
    <row r="14" spans="1:16" ht="23" x14ac:dyDescent="0.25">
      <c r="A14" s="45"/>
      <c r="B14" s="44">
        <v>1.4</v>
      </c>
      <c r="C14" s="2"/>
      <c r="D14" s="17" t="s">
        <v>29</v>
      </c>
      <c r="E14" s="113" t="s">
        <v>30</v>
      </c>
      <c r="F14" s="101">
        <v>1870.55</v>
      </c>
      <c r="G14" s="102">
        <v>458702.6</v>
      </c>
      <c r="H14" s="103">
        <v>2864.2</v>
      </c>
      <c r="I14" s="104">
        <v>8812</v>
      </c>
      <c r="J14" s="105">
        <v>10000.870000000001</v>
      </c>
      <c r="K14" s="102"/>
      <c r="L14" s="106"/>
      <c r="M14" s="107">
        <v>0</v>
      </c>
      <c r="N14" s="107"/>
      <c r="O14" s="107"/>
      <c r="P14" s="108"/>
    </row>
    <row r="15" spans="1:16" x14ac:dyDescent="0.25">
      <c r="A15" s="45"/>
      <c r="B15" s="44">
        <v>1.5</v>
      </c>
      <c r="C15" s="2"/>
      <c r="D15" s="17" t="s">
        <v>31</v>
      </c>
      <c r="E15" s="113" t="s">
        <v>32</v>
      </c>
      <c r="F15" s="101"/>
      <c r="G15" s="102"/>
      <c r="H15" s="114"/>
      <c r="I15" s="115"/>
      <c r="J15" s="116">
        <v>455000</v>
      </c>
      <c r="K15" s="102"/>
      <c r="L15" s="106"/>
      <c r="M15" s="107">
        <v>0</v>
      </c>
      <c r="N15" s="107"/>
      <c r="O15" s="107"/>
      <c r="P15" s="108"/>
    </row>
    <row r="16" spans="1:16" ht="12.5" thickBot="1" x14ac:dyDescent="0.3">
      <c r="A16" s="117"/>
      <c r="B16" s="118">
        <v>1.6</v>
      </c>
      <c r="C16" s="119"/>
      <c r="D16" s="120" t="s">
        <v>33</v>
      </c>
      <c r="E16" s="121" t="s">
        <v>296</v>
      </c>
      <c r="F16" s="122"/>
      <c r="G16" s="123"/>
      <c r="H16" s="124"/>
      <c r="I16" s="125"/>
      <c r="J16" s="126"/>
      <c r="K16" s="123">
        <v>705.94</v>
      </c>
      <c r="L16" s="127">
        <v>1496.33</v>
      </c>
      <c r="M16" s="128">
        <v>121.58</v>
      </c>
      <c r="N16" s="129"/>
      <c r="O16" s="128"/>
      <c r="P16" s="130"/>
    </row>
    <row r="17" spans="1:16" thickBot="1" x14ac:dyDescent="0.3">
      <c r="A17" s="79">
        <v>2</v>
      </c>
      <c r="B17" s="80"/>
      <c r="C17" s="81"/>
      <c r="D17" s="131" t="s">
        <v>34</v>
      </c>
      <c r="E17" s="132" t="s">
        <v>35</v>
      </c>
      <c r="F17" s="83">
        <v>6839616.2599999998</v>
      </c>
      <c r="G17" s="84">
        <v>4029172.8499999996</v>
      </c>
      <c r="H17" s="85">
        <v>5317002.66</v>
      </c>
      <c r="I17" s="86">
        <v>6969906.7400000002</v>
      </c>
      <c r="J17" s="87">
        <v>8479318.6000000015</v>
      </c>
      <c r="K17" s="84">
        <v>9924105.7400000002</v>
      </c>
      <c r="L17" s="88">
        <v>11987630.48</v>
      </c>
      <c r="M17" s="89">
        <v>13874677.139999999</v>
      </c>
      <c r="N17" s="89">
        <f>SUM(N18:N26)</f>
        <v>12833000</v>
      </c>
      <c r="O17" s="89">
        <f>SUM(O18:O26)</f>
        <v>13087000</v>
      </c>
      <c r="P17" s="90">
        <v>13378326.9</v>
      </c>
    </row>
    <row r="18" spans="1:16" ht="23" x14ac:dyDescent="0.25">
      <c r="A18" s="45"/>
      <c r="B18" s="44">
        <v>2.1</v>
      </c>
      <c r="C18" s="2"/>
      <c r="D18" s="17" t="s">
        <v>36</v>
      </c>
      <c r="E18" s="17" t="s">
        <v>37</v>
      </c>
      <c r="F18" s="91">
        <v>1302877.81</v>
      </c>
      <c r="G18" s="92">
        <v>801332.85</v>
      </c>
      <c r="H18" s="93">
        <v>1168572.8799999999</v>
      </c>
      <c r="I18" s="94">
        <v>1729927.83</v>
      </c>
      <c r="J18" s="95">
        <v>1639965.36</v>
      </c>
      <c r="K18" s="92">
        <v>1724036.86</v>
      </c>
      <c r="L18" s="96">
        <v>2213638.12</v>
      </c>
      <c r="M18" s="97">
        <v>2608157.6800000002</v>
      </c>
      <c r="N18" s="97">
        <f>'[1]2 Salaries and benefits'!C4</f>
        <v>2600000</v>
      </c>
      <c r="O18" s="97">
        <f>'[1]2 Salaries and benefits'!D4</f>
        <v>2700000</v>
      </c>
      <c r="P18" s="98">
        <v>2390000</v>
      </c>
    </row>
    <row r="19" spans="1:16" ht="23" x14ac:dyDescent="0.25">
      <c r="A19" s="45"/>
      <c r="B19" s="44">
        <v>2.2000000000000002</v>
      </c>
      <c r="C19" s="133"/>
      <c r="D19" s="17" t="s">
        <v>38</v>
      </c>
      <c r="E19" s="17" t="s">
        <v>39</v>
      </c>
      <c r="F19" s="91">
        <v>4365512.2</v>
      </c>
      <c r="G19" s="92">
        <v>1919638.27</v>
      </c>
      <c r="H19" s="93">
        <v>2862360.78</v>
      </c>
      <c r="I19" s="94">
        <v>3624552.93</v>
      </c>
      <c r="J19" s="95">
        <v>5109923.82</v>
      </c>
      <c r="K19" s="92">
        <v>5807368.21</v>
      </c>
      <c r="L19" s="96">
        <v>7024329.8799999999</v>
      </c>
      <c r="M19" s="97">
        <v>8199212.8200000003</v>
      </c>
      <c r="N19" s="97">
        <f>'[1]2 Salaries and benefits'!C5</f>
        <v>7500000</v>
      </c>
      <c r="O19" s="97">
        <f>'[1]2 Salaries and benefits'!D5</f>
        <v>7600000</v>
      </c>
      <c r="P19" s="98">
        <v>7910000</v>
      </c>
    </row>
    <row r="20" spans="1:16" x14ac:dyDescent="0.25">
      <c r="A20" s="45"/>
      <c r="B20" s="44">
        <v>2.2999999999999998</v>
      </c>
      <c r="C20" s="134"/>
      <c r="D20" s="17" t="s">
        <v>40</v>
      </c>
      <c r="E20" s="17" t="s">
        <v>41</v>
      </c>
      <c r="F20" s="91">
        <v>513641.83</v>
      </c>
      <c r="G20" s="92">
        <v>548351.47</v>
      </c>
      <c r="H20" s="93">
        <v>494582.84</v>
      </c>
      <c r="I20" s="94">
        <v>866038.45</v>
      </c>
      <c r="J20" s="95">
        <v>908634.11</v>
      </c>
      <c r="K20" s="92">
        <v>1521618.45</v>
      </c>
      <c r="L20" s="96">
        <v>1753895.7</v>
      </c>
      <c r="M20" s="97">
        <v>1792298.38</v>
      </c>
      <c r="N20" s="97">
        <f>'[1]2 Salaries and benefits'!C6</f>
        <v>1510000</v>
      </c>
      <c r="O20" s="97">
        <f>'[1]2 Salaries and benefits'!D6</f>
        <v>1540000</v>
      </c>
      <c r="P20" s="98">
        <v>1540000</v>
      </c>
    </row>
    <row r="21" spans="1:16" x14ac:dyDescent="0.25">
      <c r="A21" s="45"/>
      <c r="B21" s="44">
        <v>2.4</v>
      </c>
      <c r="C21" s="2"/>
      <c r="D21" s="17" t="s">
        <v>42</v>
      </c>
      <c r="E21" s="17" t="s">
        <v>43</v>
      </c>
      <c r="F21" s="91">
        <v>231971.62</v>
      </c>
      <c r="G21" s="92">
        <v>293530.59000000003</v>
      </c>
      <c r="H21" s="93">
        <v>312390.2</v>
      </c>
      <c r="I21" s="94">
        <v>323468.78000000003</v>
      </c>
      <c r="J21" s="95">
        <v>385639.1</v>
      </c>
      <c r="K21" s="92">
        <v>502792.13</v>
      </c>
      <c r="L21" s="96">
        <v>616496.26</v>
      </c>
      <c r="M21" s="97">
        <v>830205.82</v>
      </c>
      <c r="N21" s="97">
        <f>'[1]2 Salaries and benefits'!C7</f>
        <v>850000</v>
      </c>
      <c r="O21" s="97">
        <f>'[1]2 Salaries and benefits'!D7</f>
        <v>870000</v>
      </c>
      <c r="P21" s="98">
        <v>760000</v>
      </c>
    </row>
    <row r="22" spans="1:16" ht="23" x14ac:dyDescent="0.25">
      <c r="A22" s="45"/>
      <c r="B22" s="44">
        <v>2.5</v>
      </c>
      <c r="C22" s="2"/>
      <c r="D22" s="135" t="s">
        <v>44</v>
      </c>
      <c r="E22" s="17" t="s">
        <v>45</v>
      </c>
      <c r="F22" s="91">
        <v>46098.35</v>
      </c>
      <c r="G22" s="92">
        <v>285749.87</v>
      </c>
      <c r="H22" s="93">
        <v>292028</v>
      </c>
      <c r="I22" s="94">
        <v>73587.179999999993</v>
      </c>
      <c r="J22" s="95">
        <v>272712.83</v>
      </c>
      <c r="K22" s="92">
        <v>97453.6</v>
      </c>
      <c r="L22" s="96">
        <v>106617.99</v>
      </c>
      <c r="M22" s="97">
        <v>191389.52</v>
      </c>
      <c r="N22" s="97">
        <f>'[1]2 Salaries and benefits'!C8</f>
        <v>210000</v>
      </c>
      <c r="O22" s="97">
        <f>'[1]2 Salaries and benefits'!D8</f>
        <v>210000</v>
      </c>
      <c r="P22" s="98">
        <v>360000</v>
      </c>
    </row>
    <row r="23" spans="1:16" x14ac:dyDescent="0.25">
      <c r="A23" s="45"/>
      <c r="B23" s="44">
        <v>2.6</v>
      </c>
      <c r="C23" s="2"/>
      <c r="D23" s="17" t="s">
        <v>46</v>
      </c>
      <c r="E23" s="17" t="s">
        <v>47</v>
      </c>
      <c r="F23" s="91">
        <v>236877.2</v>
      </c>
      <c r="G23" s="92">
        <v>28296.55</v>
      </c>
      <c r="H23" s="93">
        <v>27361.21</v>
      </c>
      <c r="I23" s="94">
        <v>192032.57</v>
      </c>
      <c r="J23" s="95">
        <v>162443.38</v>
      </c>
      <c r="K23" s="92">
        <v>70998.06</v>
      </c>
      <c r="L23" s="96">
        <v>14138.56</v>
      </c>
      <c r="M23" s="97">
        <v>24035.56</v>
      </c>
      <c r="N23" s="97">
        <f>'[1]2 Salaries and benefits'!C9</f>
        <v>0</v>
      </c>
      <c r="O23" s="97">
        <f>'[1]2 Salaries and benefits'!D9</f>
        <v>0</v>
      </c>
      <c r="P23" s="98">
        <v>200000</v>
      </c>
    </row>
    <row r="24" spans="1:16" ht="12.5" thickBot="1" x14ac:dyDescent="0.3">
      <c r="A24" s="45"/>
      <c r="B24" s="44">
        <v>2.7</v>
      </c>
      <c r="C24" s="2"/>
      <c r="D24" s="17" t="s">
        <v>48</v>
      </c>
      <c r="E24" s="17" t="s">
        <v>49</v>
      </c>
      <c r="F24" s="91">
        <v>142637.25</v>
      </c>
      <c r="G24" s="92">
        <v>152273.25</v>
      </c>
      <c r="H24" s="93">
        <v>159706.75</v>
      </c>
      <c r="I24" s="94">
        <v>160299</v>
      </c>
      <c r="J24" s="95"/>
      <c r="K24" s="92">
        <v>199838.43</v>
      </c>
      <c r="L24" s="96">
        <v>258513.97</v>
      </c>
      <c r="M24" s="97">
        <v>229377.36</v>
      </c>
      <c r="N24" s="97">
        <f>'[1]2 Salaries and benefits'!C10</f>
        <v>163000</v>
      </c>
      <c r="O24" s="97">
        <f>'[1]2 Salaries and benefits'!D10</f>
        <v>167000</v>
      </c>
      <c r="P24" s="98">
        <v>218326.9</v>
      </c>
    </row>
    <row r="25" spans="1:16" ht="12.5" hidden="1" thickBot="1" x14ac:dyDescent="0.3">
      <c r="A25" s="45"/>
      <c r="B25" s="44">
        <v>2.8</v>
      </c>
      <c r="C25" s="2"/>
      <c r="D25" s="17" t="s">
        <v>50</v>
      </c>
      <c r="E25" s="17"/>
      <c r="F25" s="91"/>
      <c r="G25" s="92"/>
      <c r="H25" s="93"/>
      <c r="I25" s="94"/>
      <c r="J25" s="95"/>
      <c r="K25" s="92"/>
      <c r="L25" s="96"/>
      <c r="M25" s="97">
        <v>0</v>
      </c>
      <c r="N25" s="136"/>
      <c r="O25" s="136"/>
      <c r="P25" s="98"/>
    </row>
    <row r="26" spans="1:16" ht="12.5" hidden="1" thickBot="1" x14ac:dyDescent="0.3">
      <c r="A26" s="45"/>
      <c r="B26" s="44">
        <v>2.9</v>
      </c>
      <c r="C26" s="2"/>
      <c r="D26" s="17" t="s">
        <v>51</v>
      </c>
      <c r="E26" s="99" t="s">
        <v>52</v>
      </c>
      <c r="F26" s="91"/>
      <c r="G26" s="92"/>
      <c r="H26" s="93"/>
      <c r="I26" s="94"/>
      <c r="J26" s="95"/>
      <c r="K26" s="92"/>
      <c r="L26" s="96"/>
      <c r="M26" s="97"/>
      <c r="N26" s="136"/>
      <c r="O26" s="136"/>
      <c r="P26" s="98"/>
    </row>
    <row r="27" spans="1:16" ht="23.5" thickBot="1" x14ac:dyDescent="0.3">
      <c r="A27" s="79">
        <v>3</v>
      </c>
      <c r="B27" s="80"/>
      <c r="C27" s="81"/>
      <c r="D27" s="131" t="s">
        <v>53</v>
      </c>
      <c r="E27" s="132" t="s">
        <v>54</v>
      </c>
      <c r="F27" s="83">
        <v>103489.21</v>
      </c>
      <c r="G27" s="84">
        <v>463094.73</v>
      </c>
      <c r="H27" s="85">
        <v>38354</v>
      </c>
      <c r="I27" s="86">
        <v>45657.18</v>
      </c>
      <c r="J27" s="87">
        <v>140374.60999999999</v>
      </c>
      <c r="K27" s="84">
        <v>14340.8</v>
      </c>
      <c r="L27" s="88">
        <v>161.41999999999999</v>
      </c>
      <c r="M27" s="89">
        <v>33389</v>
      </c>
      <c r="N27" s="89">
        <f>'[1]3-4 Severance Pay'!D4</f>
        <v>60000</v>
      </c>
      <c r="O27" s="89">
        <f>'[1]3-4 Severance Pay'!E4</f>
        <v>60000</v>
      </c>
      <c r="P27" s="90">
        <v>60000</v>
      </c>
    </row>
    <row r="28" spans="1:16" ht="23.5" thickBot="1" x14ac:dyDescent="0.3">
      <c r="A28" s="79">
        <v>4</v>
      </c>
      <c r="B28" s="80"/>
      <c r="C28" s="81"/>
      <c r="D28" s="131" t="s">
        <v>55</v>
      </c>
      <c r="E28" s="132" t="s">
        <v>56</v>
      </c>
      <c r="F28" s="83">
        <v>175750.82</v>
      </c>
      <c r="G28" s="137">
        <v>88915.56</v>
      </c>
      <c r="H28" s="85"/>
      <c r="I28" s="138">
        <v>68999</v>
      </c>
      <c r="J28" s="139">
        <v>-21673.73</v>
      </c>
      <c r="K28" s="84">
        <v>0</v>
      </c>
      <c r="L28" s="88">
        <v>0</v>
      </c>
      <c r="M28" s="89">
        <v>42782</v>
      </c>
      <c r="N28" s="89">
        <f>'[1]3-4 Severance Pay'!D5</f>
        <v>20000</v>
      </c>
      <c r="O28" s="89">
        <f>'[1]3-4 Severance Pay'!E5</f>
        <v>20000</v>
      </c>
      <c r="P28" s="90">
        <v>20000</v>
      </c>
    </row>
    <row r="29" spans="1:16" ht="23.5" thickBot="1" x14ac:dyDescent="0.3">
      <c r="A29" s="80">
        <v>5</v>
      </c>
      <c r="B29" s="80"/>
      <c r="C29" s="140"/>
      <c r="D29" s="131" t="s">
        <v>57</v>
      </c>
      <c r="E29" s="131" t="s">
        <v>58</v>
      </c>
      <c r="F29" s="83">
        <v>142968</v>
      </c>
      <c r="G29" s="84">
        <v>81665.87</v>
      </c>
      <c r="H29" s="85">
        <v>98590.349999999991</v>
      </c>
      <c r="I29" s="86">
        <v>77876.59</v>
      </c>
      <c r="J29" s="87">
        <v>68313.53</v>
      </c>
      <c r="K29" s="84">
        <v>98933.03</v>
      </c>
      <c r="L29" s="88">
        <v>73428.5</v>
      </c>
      <c r="M29" s="141">
        <v>159589.34</v>
      </c>
      <c r="N29" s="141">
        <f>SUM(N30:N35)</f>
        <v>190000</v>
      </c>
      <c r="O29" s="141">
        <f>SUM(O30:O35)</f>
        <v>190000</v>
      </c>
      <c r="P29" s="142">
        <v>160000</v>
      </c>
    </row>
    <row r="30" spans="1:16" ht="34.5" x14ac:dyDescent="0.25">
      <c r="A30" s="44"/>
      <c r="B30" s="44">
        <v>5.0999999999999996</v>
      </c>
      <c r="D30" s="99" t="s">
        <v>59</v>
      </c>
      <c r="E30" s="99" t="s">
        <v>295</v>
      </c>
      <c r="F30" s="91"/>
      <c r="G30" s="92"/>
      <c r="H30" s="93"/>
      <c r="I30" s="94"/>
      <c r="J30" s="95"/>
      <c r="K30" s="92">
        <v>1819.3</v>
      </c>
      <c r="L30" s="96"/>
      <c r="M30" s="97">
        <v>20000</v>
      </c>
      <c r="N30" s="97">
        <f>'[1]5 CPALS'!E4</f>
        <v>20000</v>
      </c>
      <c r="O30" s="97">
        <f>'[1]5 CPALS'!F4</f>
        <v>20000</v>
      </c>
      <c r="P30" s="98">
        <v>20000</v>
      </c>
    </row>
    <row r="31" spans="1:16" x14ac:dyDescent="0.25">
      <c r="A31" s="44"/>
      <c r="B31" s="44">
        <v>5.2</v>
      </c>
      <c r="D31" s="99" t="s">
        <v>60</v>
      </c>
      <c r="E31" s="99" t="s">
        <v>61</v>
      </c>
      <c r="F31" s="91"/>
      <c r="G31" s="92"/>
      <c r="H31" s="93"/>
      <c r="I31" s="94"/>
      <c r="J31" s="95"/>
      <c r="K31" s="92">
        <v>8509.66</v>
      </c>
      <c r="L31" s="96">
        <v>17261.919999999998</v>
      </c>
      <c r="M31" s="97">
        <v>30000</v>
      </c>
      <c r="N31" s="97">
        <f>'[1]5 CPALS'!E5</f>
        <v>0</v>
      </c>
      <c r="O31" s="97">
        <f>'[1]5 CPALS'!F5</f>
        <v>0</v>
      </c>
      <c r="P31" s="98">
        <v>30000</v>
      </c>
    </row>
    <row r="32" spans="1:16" x14ac:dyDescent="0.25">
      <c r="A32" s="44"/>
      <c r="B32" s="44">
        <v>5.3</v>
      </c>
      <c r="D32" s="99" t="s">
        <v>62</v>
      </c>
      <c r="E32" s="99" t="s">
        <v>63</v>
      </c>
      <c r="F32" s="91">
        <v>88552.02</v>
      </c>
      <c r="G32" s="92">
        <v>55536.11</v>
      </c>
      <c r="H32" s="93">
        <v>71146.539999999994</v>
      </c>
      <c r="I32" s="94">
        <v>47343.71</v>
      </c>
      <c r="J32" s="95">
        <v>25810.48</v>
      </c>
      <c r="K32" s="92">
        <v>70080.45</v>
      </c>
      <c r="L32" s="96">
        <v>46974.17</v>
      </c>
      <c r="M32" s="97">
        <v>84589.34</v>
      </c>
      <c r="N32" s="97">
        <f>'[1]5 CPALS'!E6</f>
        <v>90000</v>
      </c>
      <c r="O32" s="97">
        <f>'[1]5 CPALS'!F6</f>
        <v>90000</v>
      </c>
      <c r="P32" s="98">
        <v>80000</v>
      </c>
    </row>
    <row r="33" spans="1:17" ht="34.5" x14ac:dyDescent="0.25">
      <c r="A33" s="44"/>
      <c r="B33" s="44">
        <v>5.4</v>
      </c>
      <c r="D33" s="99" t="s">
        <v>64</v>
      </c>
      <c r="E33" s="99" t="s">
        <v>294</v>
      </c>
      <c r="F33" s="91"/>
      <c r="G33" s="92"/>
      <c r="H33" s="93"/>
      <c r="I33" s="94"/>
      <c r="J33" s="95"/>
      <c r="K33" s="92">
        <v>11167.14</v>
      </c>
      <c r="L33" s="96">
        <v>5053.01</v>
      </c>
      <c r="M33" s="97">
        <v>20000</v>
      </c>
      <c r="N33" s="97">
        <f>'[1]5 CPALS'!E7</f>
        <v>50000</v>
      </c>
      <c r="O33" s="97">
        <f>'[1]5 CPALS'!F7</f>
        <v>50000</v>
      </c>
      <c r="P33" s="98">
        <v>20000</v>
      </c>
    </row>
    <row r="34" spans="1:17" x14ac:dyDescent="0.25">
      <c r="A34" s="44"/>
      <c r="B34" s="44">
        <v>5.5</v>
      </c>
      <c r="D34" s="99" t="s">
        <v>65</v>
      </c>
      <c r="E34" s="99" t="s">
        <v>66</v>
      </c>
      <c r="F34" s="91">
        <v>54415.98</v>
      </c>
      <c r="G34" s="92">
        <v>26129.759999999998</v>
      </c>
      <c r="H34" s="93">
        <v>27443.81</v>
      </c>
      <c r="I34" s="94">
        <v>30532.880000000001</v>
      </c>
      <c r="J34" s="95">
        <v>42503.05</v>
      </c>
      <c r="K34" s="92">
        <v>7356.48</v>
      </c>
      <c r="L34" s="96">
        <v>4139.3999999999996</v>
      </c>
      <c r="M34" s="97">
        <v>5000</v>
      </c>
      <c r="N34" s="97">
        <f>'[1]5 CPALS'!E8</f>
        <v>0</v>
      </c>
      <c r="O34" s="97">
        <f>'[1]5 CPALS'!F8</f>
        <v>0</v>
      </c>
      <c r="P34" s="98">
        <v>10000</v>
      </c>
    </row>
    <row r="35" spans="1:17" ht="12.5" thickBot="1" x14ac:dyDescent="0.3">
      <c r="A35" s="44"/>
      <c r="B35" s="44">
        <v>5.6</v>
      </c>
      <c r="D35" s="99" t="s">
        <v>67</v>
      </c>
      <c r="E35" s="99" t="s">
        <v>293</v>
      </c>
      <c r="F35" s="91"/>
      <c r="G35" s="92"/>
      <c r="H35" s="93"/>
      <c r="I35" s="94"/>
      <c r="J35" s="95"/>
      <c r="K35" s="92"/>
      <c r="L35" s="96"/>
      <c r="M35" s="144"/>
      <c r="N35" s="97">
        <f>'[1]5 CPALS'!E9</f>
        <v>30000</v>
      </c>
      <c r="O35" s="97">
        <f>'[1]5 CPALS'!F9</f>
        <v>30000</v>
      </c>
      <c r="P35" s="145"/>
    </row>
    <row r="36" spans="1:17" ht="23.5" thickBot="1" x14ac:dyDescent="0.3">
      <c r="A36" s="79">
        <v>6</v>
      </c>
      <c r="B36" s="80"/>
      <c r="C36" s="146"/>
      <c r="D36" s="131" t="s">
        <v>68</v>
      </c>
      <c r="E36" s="147" t="s">
        <v>69</v>
      </c>
      <c r="F36" s="83">
        <v>127320.95999999999</v>
      </c>
      <c r="G36" s="84">
        <v>2585.3199999999997</v>
      </c>
      <c r="H36" s="85">
        <v>130.80000000000001</v>
      </c>
      <c r="I36" s="86">
        <v>28083.55</v>
      </c>
      <c r="J36" s="87">
        <v>64884.560000000005</v>
      </c>
      <c r="K36" s="84">
        <v>115314.83</v>
      </c>
      <c r="L36" s="88">
        <v>137979.48000000001</v>
      </c>
      <c r="M36" s="141">
        <v>88824.26</v>
      </c>
      <c r="N36" s="141">
        <f>SUM(N37:N40)</f>
        <v>200000</v>
      </c>
      <c r="O36" s="141">
        <f>SUM(O37:O40)</f>
        <v>178000</v>
      </c>
      <c r="P36" s="142">
        <v>310000</v>
      </c>
    </row>
    <row r="37" spans="1:17" ht="23" x14ac:dyDescent="0.25">
      <c r="A37" s="285"/>
      <c r="B37" s="148">
        <v>6.1</v>
      </c>
      <c r="C37" s="149"/>
      <c r="D37" s="150" t="s">
        <v>70</v>
      </c>
      <c r="E37" s="151" t="s">
        <v>71</v>
      </c>
      <c r="F37" s="91">
        <v>14248.7</v>
      </c>
      <c r="G37" s="92"/>
      <c r="H37" s="93"/>
      <c r="I37" s="94"/>
      <c r="J37" s="95">
        <v>17096.5</v>
      </c>
      <c r="K37" s="92">
        <v>49163.05</v>
      </c>
      <c r="L37" s="96">
        <v>61407.88</v>
      </c>
      <c r="M37" s="97">
        <v>20604.499999999996</v>
      </c>
      <c r="N37" s="97">
        <v>15000</v>
      </c>
      <c r="O37" s="97"/>
      <c r="P37" s="98">
        <v>50000</v>
      </c>
    </row>
    <row r="38" spans="1:17" x14ac:dyDescent="0.25">
      <c r="A38" s="286"/>
      <c r="B38" s="44">
        <v>6.2</v>
      </c>
      <c r="D38" s="151" t="s">
        <v>72</v>
      </c>
      <c r="E38" s="151" t="s">
        <v>73</v>
      </c>
      <c r="F38" s="91">
        <v>83355.94</v>
      </c>
      <c r="G38" s="92">
        <v>1536.8</v>
      </c>
      <c r="H38" s="93"/>
      <c r="I38" s="94">
        <v>11073.7</v>
      </c>
      <c r="J38" s="95">
        <v>32810.980000000003</v>
      </c>
      <c r="K38" s="92">
        <v>34136.82</v>
      </c>
      <c r="L38" s="96">
        <v>37571.53</v>
      </c>
      <c r="M38" s="97">
        <v>9477.48</v>
      </c>
      <c r="N38" s="97">
        <v>15000</v>
      </c>
      <c r="O38" s="97"/>
      <c r="P38" s="98">
        <v>30000</v>
      </c>
    </row>
    <row r="39" spans="1:17" x14ac:dyDescent="0.25">
      <c r="A39" s="286"/>
      <c r="B39" s="44">
        <v>6.3</v>
      </c>
      <c r="C39" s="2"/>
      <c r="D39" s="152" t="s">
        <v>74</v>
      </c>
      <c r="E39" s="153" t="s">
        <v>75</v>
      </c>
      <c r="F39" s="91">
        <v>29716.32</v>
      </c>
      <c r="G39" s="92">
        <v>1048.52</v>
      </c>
      <c r="H39" s="93">
        <v>130.80000000000001</v>
      </c>
      <c r="I39" s="94">
        <v>17009.849999999999</v>
      </c>
      <c r="J39" s="95">
        <v>14977.08</v>
      </c>
      <c r="K39" s="92">
        <v>32014.959999999999</v>
      </c>
      <c r="L39" s="96">
        <v>39000.07</v>
      </c>
      <c r="M39" s="97">
        <v>58742.28</v>
      </c>
      <c r="N39" s="97">
        <v>120000</v>
      </c>
      <c r="O39" s="97">
        <f>'[1]6 Education-Members &amp; Stewards'!E6</f>
        <v>153000</v>
      </c>
      <c r="P39" s="98">
        <v>230000</v>
      </c>
      <c r="Q39" s="1" t="s">
        <v>76</v>
      </c>
    </row>
    <row r="40" spans="1:17" ht="35" thickBot="1" x14ac:dyDescent="0.3">
      <c r="A40" s="154"/>
      <c r="B40" s="118">
        <v>6.4</v>
      </c>
      <c r="C40" s="119"/>
      <c r="D40" s="153" t="s">
        <v>77</v>
      </c>
      <c r="E40" s="153" t="s">
        <v>292</v>
      </c>
      <c r="F40" s="91"/>
      <c r="G40" s="92"/>
      <c r="H40" s="93"/>
      <c r="I40" s="94"/>
      <c r="J40" s="95"/>
      <c r="K40" s="92"/>
      <c r="L40" s="96"/>
      <c r="M40" s="97"/>
      <c r="N40" s="97">
        <f>'[1]6 Education-Members &amp; Stewards'!D7</f>
        <v>50000</v>
      </c>
      <c r="O40" s="97">
        <f>'[1]6 Education-Members &amp; Stewards'!E7</f>
        <v>25000</v>
      </c>
      <c r="P40" s="98"/>
    </row>
    <row r="41" spans="1:17" ht="23.5" thickBot="1" x14ac:dyDescent="0.3">
      <c r="A41" s="79">
        <v>7</v>
      </c>
      <c r="B41" s="80"/>
      <c r="C41" s="146"/>
      <c r="D41" s="131" t="s">
        <v>78</v>
      </c>
      <c r="E41" s="147" t="s">
        <v>79</v>
      </c>
      <c r="F41" s="83">
        <v>145891.31</v>
      </c>
      <c r="G41" s="84">
        <v>46711.34</v>
      </c>
      <c r="H41" s="85">
        <v>141553.11000000002</v>
      </c>
      <c r="I41" s="86">
        <v>121850.61</v>
      </c>
      <c r="J41" s="87">
        <v>80796.23</v>
      </c>
      <c r="K41" s="84">
        <v>119993</v>
      </c>
      <c r="L41" s="88">
        <v>166122.37</v>
      </c>
      <c r="M41" s="141">
        <v>112317.9</v>
      </c>
      <c r="N41" s="141">
        <f>SUM(N42:N46)</f>
        <v>80000</v>
      </c>
      <c r="O41" s="141">
        <f>SUM(O42:O46)</f>
        <v>80000</v>
      </c>
      <c r="P41" s="142">
        <v>205000</v>
      </c>
    </row>
    <row r="42" spans="1:17" ht="23" x14ac:dyDescent="0.25">
      <c r="A42" s="45"/>
      <c r="B42" s="155">
        <v>7.1</v>
      </c>
      <c r="C42" s="156"/>
      <c r="D42" s="135" t="s">
        <v>80</v>
      </c>
      <c r="E42" s="157" t="s">
        <v>81</v>
      </c>
      <c r="F42" s="91">
        <v>105188.45</v>
      </c>
      <c r="G42" s="92">
        <v>36746.959999999999</v>
      </c>
      <c r="H42" s="93">
        <v>44045.51</v>
      </c>
      <c r="I42" s="94">
        <v>77204.06</v>
      </c>
      <c r="J42" s="95">
        <v>28187.87</v>
      </c>
      <c r="K42" s="92">
        <v>69421.149999999994</v>
      </c>
      <c r="L42" s="96">
        <v>114885.7</v>
      </c>
      <c r="M42" s="97">
        <v>51039.899999999994</v>
      </c>
      <c r="N42" s="97">
        <f>'[1]7 Training &amp; Development'!E4</f>
        <v>60000</v>
      </c>
      <c r="O42" s="97">
        <f>'[1]7 Training &amp; Development'!F4</f>
        <v>60000</v>
      </c>
      <c r="P42" s="98">
        <v>100000</v>
      </c>
    </row>
    <row r="43" spans="1:17" ht="23" x14ac:dyDescent="0.25">
      <c r="A43" s="45"/>
      <c r="B43" s="155">
        <v>7.2</v>
      </c>
      <c r="C43" s="156"/>
      <c r="D43" s="135" t="s">
        <v>82</v>
      </c>
      <c r="E43" s="157" t="s">
        <v>83</v>
      </c>
      <c r="F43" s="91">
        <v>35579.86</v>
      </c>
      <c r="G43" s="92">
        <v>7660.38</v>
      </c>
      <c r="H43" s="93">
        <v>97429.6</v>
      </c>
      <c r="I43" s="94">
        <v>35641.550000000003</v>
      </c>
      <c r="J43" s="95">
        <v>30322.15</v>
      </c>
      <c r="K43" s="92">
        <v>21826.639999999999</v>
      </c>
      <c r="L43" s="96">
        <v>25314.69</v>
      </c>
      <c r="M43" s="97">
        <v>33762.979999999996</v>
      </c>
      <c r="N43" s="97">
        <f>'[1]7 Training &amp; Development'!E5</f>
        <v>15000</v>
      </c>
      <c r="O43" s="97">
        <f>'[1]7 Training &amp; Development'!F5</f>
        <v>15000</v>
      </c>
      <c r="P43" s="98">
        <v>50000</v>
      </c>
    </row>
    <row r="44" spans="1:17" ht="23" x14ac:dyDescent="0.25">
      <c r="A44" s="45"/>
      <c r="B44" s="155">
        <v>7.3</v>
      </c>
      <c r="C44" s="156"/>
      <c r="D44" s="135" t="s">
        <v>84</v>
      </c>
      <c r="E44" s="157" t="s">
        <v>85</v>
      </c>
      <c r="F44" s="91">
        <v>5123</v>
      </c>
      <c r="G44" s="92">
        <v>2304</v>
      </c>
      <c r="H44" s="93"/>
      <c r="I44" s="94">
        <v>8755</v>
      </c>
      <c r="J44" s="95">
        <v>10810.81</v>
      </c>
      <c r="K44" s="92">
        <v>0</v>
      </c>
      <c r="L44" s="96"/>
      <c r="M44" s="97">
        <v>0</v>
      </c>
      <c r="N44" s="97">
        <f>'[1]7 Training &amp; Development'!E6</f>
        <v>5000</v>
      </c>
      <c r="O44" s="97">
        <f>'[1]7 Training &amp; Development'!F6</f>
        <v>5000</v>
      </c>
      <c r="P44" s="98">
        <v>5000</v>
      </c>
    </row>
    <row r="45" spans="1:17" x14ac:dyDescent="0.25">
      <c r="A45" s="45"/>
      <c r="B45" s="155">
        <v>7.4</v>
      </c>
      <c r="C45" s="156"/>
      <c r="D45" s="135" t="s">
        <v>86</v>
      </c>
      <c r="E45" s="157" t="s">
        <v>87</v>
      </c>
      <c r="F45" s="91"/>
      <c r="G45" s="92"/>
      <c r="H45" s="93">
        <v>78</v>
      </c>
      <c r="I45" s="94">
        <v>250</v>
      </c>
      <c r="J45" s="95">
        <v>11475.4</v>
      </c>
      <c r="K45" s="92">
        <v>23278.52</v>
      </c>
      <c r="L45" s="96">
        <v>25921.98</v>
      </c>
      <c r="M45" s="97">
        <v>15015.02</v>
      </c>
      <c r="N45" s="97">
        <f>'[1]7 Training &amp; Development'!E7</f>
        <v>0</v>
      </c>
      <c r="O45" s="97">
        <f>'[1]7 Training &amp; Development'!F7</f>
        <v>0</v>
      </c>
      <c r="P45" s="98">
        <v>25000</v>
      </c>
    </row>
    <row r="46" spans="1:17" ht="23.5" thickBot="1" x14ac:dyDescent="0.3">
      <c r="A46" s="45"/>
      <c r="B46" s="155">
        <v>7.5</v>
      </c>
      <c r="C46" s="156"/>
      <c r="D46" s="158" t="s">
        <v>88</v>
      </c>
      <c r="E46" s="158" t="s">
        <v>89</v>
      </c>
      <c r="F46" s="91"/>
      <c r="G46" s="92"/>
      <c r="H46" s="93"/>
      <c r="I46" s="94"/>
      <c r="J46" s="95"/>
      <c r="K46" s="92">
        <v>5466.69</v>
      </c>
      <c r="L46" s="96"/>
      <c r="M46" s="97">
        <v>12500</v>
      </c>
      <c r="N46" s="97">
        <f>'[1]7 Training &amp; Development'!E8</f>
        <v>0</v>
      </c>
      <c r="O46" s="97">
        <f>'[1]7 Training &amp; Development'!F8</f>
        <v>0</v>
      </c>
      <c r="P46" s="98">
        <v>25000</v>
      </c>
    </row>
    <row r="47" spans="1:17" thickBot="1" x14ac:dyDescent="0.3">
      <c r="A47" s="79">
        <v>8</v>
      </c>
      <c r="B47" s="80"/>
      <c r="C47" s="146"/>
      <c r="D47" s="131" t="s">
        <v>90</v>
      </c>
      <c r="E47" s="132" t="s">
        <v>91</v>
      </c>
      <c r="F47" s="83">
        <v>1090704.73</v>
      </c>
      <c r="G47" s="84">
        <v>567212.56000000006</v>
      </c>
      <c r="H47" s="85">
        <v>943888.65999999992</v>
      </c>
      <c r="I47" s="86">
        <v>627959.06000000006</v>
      </c>
      <c r="J47" s="87">
        <v>712091.68</v>
      </c>
      <c r="K47" s="84">
        <v>447155.29</v>
      </c>
      <c r="L47" s="88">
        <v>574068.26</v>
      </c>
      <c r="M47" s="89">
        <v>591483.19999999995</v>
      </c>
      <c r="N47" s="89">
        <f>SUM(N48:N51)</f>
        <v>600000</v>
      </c>
      <c r="O47" s="89">
        <f>SUM(O48:O51)</f>
        <v>600000</v>
      </c>
      <c r="P47" s="90">
        <v>600000</v>
      </c>
    </row>
    <row r="48" spans="1:17" s="162" customFormat="1" ht="23" x14ac:dyDescent="0.25">
      <c r="A48" s="159"/>
      <c r="B48" s="160">
        <v>8.1</v>
      </c>
      <c r="C48" s="161"/>
      <c r="D48" s="17" t="s">
        <v>92</v>
      </c>
      <c r="E48" s="17" t="s">
        <v>93</v>
      </c>
      <c r="F48" s="91">
        <v>523263.27</v>
      </c>
      <c r="G48" s="92">
        <v>259510.86</v>
      </c>
      <c r="H48" s="93">
        <v>369500.69</v>
      </c>
      <c r="I48" s="94">
        <v>493955.83</v>
      </c>
      <c r="J48" s="95">
        <v>516080.47</v>
      </c>
      <c r="K48" s="92">
        <v>375185.14</v>
      </c>
      <c r="L48" s="96">
        <v>251014.26</v>
      </c>
      <c r="M48" s="97">
        <v>111270.14</v>
      </c>
      <c r="N48" s="97">
        <f>'[1]8 Legal Fees'!E4</f>
        <v>400000</v>
      </c>
      <c r="O48" s="97">
        <f>'[1]8 Legal Fees'!F4</f>
        <v>400000</v>
      </c>
      <c r="P48" s="98">
        <v>425000</v>
      </c>
    </row>
    <row r="49" spans="1:16" s="162" customFormat="1" ht="23" x14ac:dyDescent="0.25">
      <c r="A49" s="159"/>
      <c r="B49" s="160">
        <v>8.1999999999999993</v>
      </c>
      <c r="C49" s="161"/>
      <c r="D49" s="17" t="s">
        <v>94</v>
      </c>
      <c r="E49" s="17" t="s">
        <v>95</v>
      </c>
      <c r="F49" s="91">
        <v>24760.59</v>
      </c>
      <c r="G49" s="92">
        <v>10954.45</v>
      </c>
      <c r="H49" s="93">
        <v>19888</v>
      </c>
      <c r="I49" s="94"/>
      <c r="J49" s="95">
        <v>70399.820000000007</v>
      </c>
      <c r="K49" s="92">
        <v>0</v>
      </c>
      <c r="L49" s="96"/>
      <c r="M49" s="97">
        <v>167034.6</v>
      </c>
      <c r="N49" s="97">
        <f>'[1]8 Legal Fees'!E5</f>
        <v>75000</v>
      </c>
      <c r="O49" s="97">
        <f>'[1]8 Legal Fees'!F5</f>
        <v>75000</v>
      </c>
      <c r="P49" s="98">
        <v>25000</v>
      </c>
    </row>
    <row r="50" spans="1:16" s="162" customFormat="1" x14ac:dyDescent="0.25">
      <c r="A50" s="159"/>
      <c r="B50" s="160">
        <v>8.3000000000000007</v>
      </c>
      <c r="C50" s="161"/>
      <c r="D50" s="17" t="s">
        <v>96</v>
      </c>
      <c r="E50" s="17" t="s">
        <v>97</v>
      </c>
      <c r="F50" s="91">
        <v>542680.87</v>
      </c>
      <c r="G50" s="92">
        <v>296747.25</v>
      </c>
      <c r="H50" s="93">
        <v>554499.97</v>
      </c>
      <c r="I50" s="94">
        <v>134003.23000000001</v>
      </c>
      <c r="J50" s="95">
        <v>125611.39</v>
      </c>
      <c r="K50" s="92">
        <v>71970.149999999994</v>
      </c>
      <c r="L50" s="96">
        <v>323054</v>
      </c>
      <c r="M50" s="97">
        <v>313178.45999999996</v>
      </c>
      <c r="N50" s="97">
        <f>'[1]8 Legal Fees'!E6</f>
        <v>100000</v>
      </c>
      <c r="O50" s="97">
        <f>'[1]8 Legal Fees'!F6</f>
        <v>100000</v>
      </c>
      <c r="P50" s="98">
        <v>100000</v>
      </c>
    </row>
    <row r="51" spans="1:16" s="162" customFormat="1" ht="23.5" thickBot="1" x14ac:dyDescent="0.3">
      <c r="A51" s="159"/>
      <c r="B51" s="160">
        <v>8.4</v>
      </c>
      <c r="C51" s="161"/>
      <c r="D51" s="17" t="s">
        <v>98</v>
      </c>
      <c r="E51" s="17" t="s">
        <v>99</v>
      </c>
      <c r="F51" s="91"/>
      <c r="G51" s="92"/>
      <c r="H51" s="93"/>
      <c r="I51" s="94"/>
      <c r="J51" s="95"/>
      <c r="K51" s="92"/>
      <c r="L51" s="96"/>
      <c r="M51" s="97">
        <v>0</v>
      </c>
      <c r="N51" s="97">
        <f>'[1]8 Legal Fees'!E7</f>
        <v>25000</v>
      </c>
      <c r="O51" s="97">
        <f>'[1]8 Legal Fees'!F7</f>
        <v>25000</v>
      </c>
      <c r="P51" s="98">
        <v>50000</v>
      </c>
    </row>
    <row r="52" spans="1:16" thickBot="1" x14ac:dyDescent="0.3">
      <c r="A52" s="79">
        <v>9</v>
      </c>
      <c r="B52" s="80"/>
      <c r="C52" s="146"/>
      <c r="D52" s="131" t="s">
        <v>100</v>
      </c>
      <c r="E52" s="132" t="s">
        <v>101</v>
      </c>
      <c r="F52" s="83">
        <v>1094836.07</v>
      </c>
      <c r="G52" s="84">
        <v>494734.39</v>
      </c>
      <c r="H52" s="85">
        <v>771569.88</v>
      </c>
      <c r="I52" s="86">
        <v>1255220.47</v>
      </c>
      <c r="J52" s="87">
        <v>747301.97</v>
      </c>
      <c r="K52" s="84">
        <v>621220.89</v>
      </c>
      <c r="L52" s="88">
        <v>880494.52</v>
      </c>
      <c r="M52" s="89">
        <v>655000</v>
      </c>
      <c r="N52" s="89">
        <f>SUM(N53:N55)</f>
        <v>505000</v>
      </c>
      <c r="O52" s="89">
        <f>SUM(O53:O55)</f>
        <v>505000</v>
      </c>
      <c r="P52" s="90">
        <v>655000</v>
      </c>
    </row>
    <row r="53" spans="1:16" s="162" customFormat="1" ht="34.5" x14ac:dyDescent="0.25">
      <c r="A53" s="159"/>
      <c r="B53" s="155">
        <v>9.1</v>
      </c>
      <c r="C53" s="161"/>
      <c r="D53" s="17" t="s">
        <v>102</v>
      </c>
      <c r="E53" s="17" t="s">
        <v>103</v>
      </c>
      <c r="F53" s="91">
        <v>733748.33000000007</v>
      </c>
      <c r="G53" s="92">
        <v>225286.73</v>
      </c>
      <c r="H53" s="93">
        <v>207246.48</v>
      </c>
      <c r="I53" s="94">
        <v>269743.08</v>
      </c>
      <c r="J53" s="95">
        <v>339960.66</v>
      </c>
      <c r="K53" s="92">
        <v>397249.47</v>
      </c>
      <c r="L53" s="96">
        <v>665916.57999999996</v>
      </c>
      <c r="M53" s="97">
        <v>330000</v>
      </c>
      <c r="N53" s="97">
        <f>'[1]9 Professional fees'!D4</f>
        <v>330000</v>
      </c>
      <c r="O53" s="97">
        <f>'[1]9 Professional fees'!E4</f>
        <v>330000</v>
      </c>
      <c r="P53" s="98">
        <v>330000</v>
      </c>
    </row>
    <row r="54" spans="1:16" s="162" customFormat="1" x14ac:dyDescent="0.25">
      <c r="A54" s="159"/>
      <c r="B54" s="160">
        <v>9.1999999999999993</v>
      </c>
      <c r="C54" s="161"/>
      <c r="D54" s="17" t="s">
        <v>104</v>
      </c>
      <c r="E54" s="17" t="s">
        <v>105</v>
      </c>
      <c r="F54" s="91">
        <v>240460.34</v>
      </c>
      <c r="G54" s="92">
        <v>232609.66</v>
      </c>
      <c r="H54" s="93">
        <v>499800.4</v>
      </c>
      <c r="I54" s="94">
        <v>928299.39</v>
      </c>
      <c r="J54" s="95">
        <v>364514.31</v>
      </c>
      <c r="K54" s="92">
        <v>171652.42</v>
      </c>
      <c r="L54" s="96">
        <v>176948.94</v>
      </c>
      <c r="M54" s="97">
        <v>250000.00000000006</v>
      </c>
      <c r="N54" s="97">
        <f>'[1]9 Professional fees'!D5</f>
        <v>100000</v>
      </c>
      <c r="O54" s="97">
        <f>'[1]9 Professional fees'!E5</f>
        <v>100000</v>
      </c>
      <c r="P54" s="98">
        <v>250000</v>
      </c>
    </row>
    <row r="55" spans="1:16" s="162" customFormat="1" ht="23.5" thickBot="1" x14ac:dyDescent="0.3">
      <c r="A55" s="159"/>
      <c r="B55" s="160">
        <v>9.3000000000000007</v>
      </c>
      <c r="C55" s="161"/>
      <c r="D55" s="135" t="s">
        <v>106</v>
      </c>
      <c r="E55" s="17" t="s">
        <v>107</v>
      </c>
      <c r="F55" s="91">
        <v>120627.4</v>
      </c>
      <c r="G55" s="92">
        <v>36838</v>
      </c>
      <c r="H55" s="93">
        <v>64523</v>
      </c>
      <c r="I55" s="94">
        <v>57178</v>
      </c>
      <c r="J55" s="95">
        <v>42827</v>
      </c>
      <c r="K55" s="92">
        <v>52319</v>
      </c>
      <c r="L55" s="96">
        <v>37629</v>
      </c>
      <c r="M55" s="97">
        <v>75000</v>
      </c>
      <c r="N55" s="97">
        <f>'[1]9 Professional fees'!D6</f>
        <v>75000</v>
      </c>
      <c r="O55" s="97">
        <f>'[1]9 Professional fees'!E6</f>
        <v>75000</v>
      </c>
      <c r="P55" s="98">
        <v>75000</v>
      </c>
    </row>
    <row r="56" spans="1:16" s="162" customFormat="1" ht="23.5" thickBot="1" x14ac:dyDescent="0.3">
      <c r="A56" s="163">
        <v>10</v>
      </c>
      <c r="B56" s="164"/>
      <c r="C56" s="165"/>
      <c r="D56" s="131" t="s">
        <v>108</v>
      </c>
      <c r="E56" s="132" t="s">
        <v>109</v>
      </c>
      <c r="F56" s="83">
        <v>347437.95999999996</v>
      </c>
      <c r="G56" s="84">
        <v>180109.92</v>
      </c>
      <c r="H56" s="85">
        <v>162373.04</v>
      </c>
      <c r="I56" s="86">
        <v>238745.36999999997</v>
      </c>
      <c r="J56" s="87">
        <v>415428.73</v>
      </c>
      <c r="K56" s="84">
        <v>312730.68</v>
      </c>
      <c r="L56" s="88">
        <v>261176.3</v>
      </c>
      <c r="M56" s="89">
        <v>289735.78000000003</v>
      </c>
      <c r="N56" s="89">
        <f>SUM(N57:N69)</f>
        <v>313000</v>
      </c>
      <c r="O56" s="89">
        <f>SUM(O57:O69)</f>
        <v>313000</v>
      </c>
      <c r="P56" s="90">
        <v>329000</v>
      </c>
    </row>
    <row r="57" spans="1:16" x14ac:dyDescent="0.25">
      <c r="A57" s="45"/>
      <c r="B57" s="44">
        <v>10.1</v>
      </c>
      <c r="C57" s="2"/>
      <c r="D57" s="17" t="s">
        <v>110</v>
      </c>
      <c r="E57" s="17" t="s">
        <v>111</v>
      </c>
      <c r="F57" s="91">
        <v>11969.5</v>
      </c>
      <c r="G57" s="92"/>
      <c r="H57" s="93">
        <v>11329.69</v>
      </c>
      <c r="I57" s="94"/>
      <c r="J57" s="95">
        <v>5030.87</v>
      </c>
      <c r="K57" s="92">
        <v>1269.3499999999999</v>
      </c>
      <c r="L57" s="96">
        <v>4998.21</v>
      </c>
      <c r="M57" s="97">
        <v>2329.84</v>
      </c>
      <c r="N57" s="97">
        <v>1000</v>
      </c>
      <c r="O57" s="97">
        <v>1000</v>
      </c>
      <c r="P57" s="98">
        <v>1000</v>
      </c>
    </row>
    <row r="58" spans="1:16" x14ac:dyDescent="0.25">
      <c r="A58" s="45"/>
      <c r="B58" s="44">
        <v>10.199999999999999</v>
      </c>
      <c r="C58" s="2"/>
      <c r="D58" s="17" t="s">
        <v>112</v>
      </c>
      <c r="E58" s="17" t="s">
        <v>113</v>
      </c>
      <c r="F58" s="91">
        <v>10698.88</v>
      </c>
      <c r="G58" s="92">
        <v>2890.21</v>
      </c>
      <c r="H58" s="93">
        <v>14718.18</v>
      </c>
      <c r="I58" s="94">
        <v>3512.51</v>
      </c>
      <c r="J58" s="95">
        <v>-2848.34</v>
      </c>
      <c r="K58" s="92">
        <v>2230.86</v>
      </c>
      <c r="L58" s="96">
        <v>2509.67</v>
      </c>
      <c r="M58" s="97">
        <v>1480.7</v>
      </c>
      <c r="N58" s="97">
        <v>2000</v>
      </c>
      <c r="O58" s="97">
        <v>2000</v>
      </c>
      <c r="P58" s="98">
        <v>1500</v>
      </c>
    </row>
    <row r="59" spans="1:16" x14ac:dyDescent="0.25">
      <c r="A59" s="45"/>
      <c r="B59" s="44">
        <v>10.3</v>
      </c>
      <c r="C59" s="2"/>
      <c r="D59" s="17" t="s">
        <v>114</v>
      </c>
      <c r="E59" s="17" t="s">
        <v>115</v>
      </c>
      <c r="F59" s="91">
        <v>64553.04</v>
      </c>
      <c r="G59" s="92">
        <v>49560.59</v>
      </c>
      <c r="H59" s="93">
        <v>56838.35</v>
      </c>
      <c r="I59" s="94">
        <v>62712.24</v>
      </c>
      <c r="J59" s="95">
        <v>68797.31</v>
      </c>
      <c r="K59" s="92">
        <v>68551.350000000006</v>
      </c>
      <c r="L59" s="96">
        <v>71170.22</v>
      </c>
      <c r="M59" s="97">
        <v>72993.820000000007</v>
      </c>
      <c r="N59" s="97">
        <f>ROUNDDOWN((75000*1.02),-3)</f>
        <v>76000</v>
      </c>
      <c r="O59" s="97">
        <f>ROUNDDOWN((75000*1.02),-3)</f>
        <v>76000</v>
      </c>
      <c r="P59" s="98">
        <v>75000</v>
      </c>
    </row>
    <row r="60" spans="1:16" x14ac:dyDescent="0.25">
      <c r="A60" s="45"/>
      <c r="B60" s="44">
        <v>10.4</v>
      </c>
      <c r="C60" s="2"/>
      <c r="D60" s="17" t="s">
        <v>116</v>
      </c>
      <c r="E60" s="17" t="s">
        <v>116</v>
      </c>
      <c r="F60" s="91">
        <v>12449.4</v>
      </c>
      <c r="G60" s="92">
        <v>10408.469999999999</v>
      </c>
      <c r="H60" s="93">
        <v>11275.07</v>
      </c>
      <c r="I60" s="94">
        <v>9397.34</v>
      </c>
      <c r="J60" s="95">
        <v>9523.19</v>
      </c>
      <c r="K60" s="92">
        <v>10692.88</v>
      </c>
      <c r="L60" s="96">
        <v>11210.1</v>
      </c>
      <c r="M60" s="97">
        <v>11266.599999999999</v>
      </c>
      <c r="N60" s="97">
        <f>ROUNDUP((12000*1.02),-3)</f>
        <v>13000</v>
      </c>
      <c r="O60" s="97">
        <f>ROUNDUP((12000*1.02),-3)</f>
        <v>13000</v>
      </c>
      <c r="P60" s="98">
        <v>12000</v>
      </c>
    </row>
    <row r="61" spans="1:16" s="162" customFormat="1" x14ac:dyDescent="0.25">
      <c r="A61" s="159"/>
      <c r="B61" s="44">
        <v>10.5</v>
      </c>
      <c r="C61" s="161"/>
      <c r="D61" s="17" t="s">
        <v>117</v>
      </c>
      <c r="E61" s="17" t="s">
        <v>118</v>
      </c>
      <c r="F61" s="91">
        <v>55675.78</v>
      </c>
      <c r="G61" s="92">
        <v>18522.809999999998</v>
      </c>
      <c r="H61" s="166">
        <v>-3106.1000000000022</v>
      </c>
      <c r="I61" s="94">
        <v>28759.43</v>
      </c>
      <c r="J61" s="167">
        <v>38318.15</v>
      </c>
      <c r="K61" s="92">
        <v>31674.66</v>
      </c>
      <c r="L61" s="96">
        <v>32060.19</v>
      </c>
      <c r="M61" s="97">
        <v>29879.62</v>
      </c>
      <c r="N61" s="97">
        <v>20000</v>
      </c>
      <c r="O61" s="97">
        <v>20000</v>
      </c>
      <c r="P61" s="98">
        <v>30000</v>
      </c>
    </row>
    <row r="62" spans="1:16" x14ac:dyDescent="0.25">
      <c r="A62" s="45"/>
      <c r="B62" s="44">
        <v>10.6</v>
      </c>
      <c r="C62" s="2"/>
      <c r="D62" s="17" t="s">
        <v>119</v>
      </c>
      <c r="E62" s="17" t="s">
        <v>120</v>
      </c>
      <c r="F62" s="91">
        <v>12843.2</v>
      </c>
      <c r="G62" s="92">
        <v>7819.89</v>
      </c>
      <c r="H62" s="93">
        <v>4128.76</v>
      </c>
      <c r="I62" s="94">
        <v>6150.37</v>
      </c>
      <c r="J62" s="95">
        <v>4919.3999999999996</v>
      </c>
      <c r="K62" s="92">
        <v>2682.36</v>
      </c>
      <c r="L62" s="96">
        <v>897</v>
      </c>
      <c r="M62" s="97">
        <v>2517.56</v>
      </c>
      <c r="N62" s="97">
        <f>ROUNDUP((2500*1.02),-3)</f>
        <v>3000</v>
      </c>
      <c r="O62" s="97">
        <f>ROUNDUP((2500*1.02),-3)</f>
        <v>3000</v>
      </c>
      <c r="P62" s="98">
        <v>1500</v>
      </c>
    </row>
    <row r="63" spans="1:16" x14ac:dyDescent="0.25">
      <c r="A63" s="45"/>
      <c r="B63" s="44">
        <v>10.7</v>
      </c>
      <c r="C63" s="2"/>
      <c r="D63" s="17" t="s">
        <v>121</v>
      </c>
      <c r="E63" s="17" t="s">
        <v>122</v>
      </c>
      <c r="F63" s="91">
        <v>30740.98</v>
      </c>
      <c r="G63" s="92">
        <v>43502.04</v>
      </c>
      <c r="H63" s="93">
        <v>37815.31</v>
      </c>
      <c r="I63" s="94">
        <v>40632.39</v>
      </c>
      <c r="J63" s="95">
        <v>48545.15</v>
      </c>
      <c r="K63" s="92">
        <v>74720.97</v>
      </c>
      <c r="L63" s="96">
        <v>4825.3500000000004</v>
      </c>
      <c r="M63" s="97">
        <v>67509.56</v>
      </c>
      <c r="N63" s="97">
        <f>'[1]10.7 Reference Material'!D12</f>
        <v>88000</v>
      </c>
      <c r="O63" s="97">
        <v>88000</v>
      </c>
      <c r="P63" s="98">
        <v>60000</v>
      </c>
    </row>
    <row r="64" spans="1:16" ht="23" x14ac:dyDescent="0.25">
      <c r="A64" s="168"/>
      <c r="B64" s="44">
        <v>10.8</v>
      </c>
      <c r="C64" s="2"/>
      <c r="D64" s="17" t="s">
        <v>123</v>
      </c>
      <c r="E64" s="17" t="s">
        <v>124</v>
      </c>
      <c r="F64" s="91">
        <v>18313.259999999998</v>
      </c>
      <c r="G64" s="92">
        <v>1153.17</v>
      </c>
      <c r="H64" s="93">
        <v>386.99</v>
      </c>
      <c r="I64" s="94">
        <v>1821</v>
      </c>
      <c r="J64" s="95">
        <v>2115.31</v>
      </c>
      <c r="K64" s="92">
        <v>4783.24</v>
      </c>
      <c r="L64" s="96">
        <v>6576.84</v>
      </c>
      <c r="M64" s="97">
        <v>6645.5400000000009</v>
      </c>
      <c r="N64" s="97">
        <f>ROUNDUP((3000*1.02),-3)</f>
        <v>4000</v>
      </c>
      <c r="O64" s="97">
        <f>ROUNDUP((3000*1.02),-3)</f>
        <v>4000</v>
      </c>
      <c r="P64" s="98">
        <v>2000</v>
      </c>
    </row>
    <row r="65" spans="1:16" x14ac:dyDescent="0.25">
      <c r="A65" s="45"/>
      <c r="B65" s="44">
        <v>10.9</v>
      </c>
      <c r="C65" s="2"/>
      <c r="D65" s="17" t="s">
        <v>125</v>
      </c>
      <c r="E65" s="17" t="s">
        <v>126</v>
      </c>
      <c r="F65" s="91">
        <v>53202.96</v>
      </c>
      <c r="G65" s="92">
        <v>39822.839999999997</v>
      </c>
      <c r="H65" s="93">
        <v>19397.009999999998</v>
      </c>
      <c r="I65" s="94">
        <v>55890.67</v>
      </c>
      <c r="J65" s="95">
        <v>68689.350000000006</v>
      </c>
      <c r="K65" s="92">
        <v>76179.19</v>
      </c>
      <c r="L65" s="96">
        <v>81386.5</v>
      </c>
      <c r="M65" s="97">
        <v>81447.3</v>
      </c>
      <c r="N65" s="97">
        <v>92000</v>
      </c>
      <c r="O65" s="97">
        <v>92000</v>
      </c>
      <c r="P65" s="98">
        <v>92000</v>
      </c>
    </row>
    <row r="66" spans="1:16" x14ac:dyDescent="0.25">
      <c r="A66" s="45"/>
      <c r="B66" s="169">
        <v>10.1</v>
      </c>
      <c r="C66" s="2"/>
      <c r="D66" s="17" t="s">
        <v>127</v>
      </c>
      <c r="E66" s="17" t="s">
        <v>128</v>
      </c>
      <c r="F66" s="91">
        <v>2858.93</v>
      </c>
      <c r="G66" s="92">
        <v>1974.89</v>
      </c>
      <c r="H66" s="93">
        <v>2944.24</v>
      </c>
      <c r="I66" s="94">
        <v>3459.92</v>
      </c>
      <c r="J66" s="95">
        <v>5359.85</v>
      </c>
      <c r="K66" s="92">
        <v>3997.61</v>
      </c>
      <c r="L66" s="96">
        <v>3437.79</v>
      </c>
      <c r="M66" s="97">
        <v>3690.7999999999997</v>
      </c>
      <c r="N66" s="97">
        <v>4000</v>
      </c>
      <c r="O66" s="97">
        <v>4000</v>
      </c>
      <c r="P66" s="98">
        <v>4000</v>
      </c>
    </row>
    <row r="67" spans="1:16" x14ac:dyDescent="0.25">
      <c r="A67" s="45"/>
      <c r="B67" s="44">
        <v>10.11</v>
      </c>
      <c r="C67" s="2"/>
      <c r="D67" s="170" t="s">
        <v>129</v>
      </c>
      <c r="E67" s="170" t="s">
        <v>130</v>
      </c>
      <c r="F67" s="91">
        <v>74132.03</v>
      </c>
      <c r="G67" s="92">
        <v>4455.01</v>
      </c>
      <c r="H67" s="93">
        <v>6645.54</v>
      </c>
      <c r="I67" s="94">
        <v>18838.5</v>
      </c>
      <c r="J67" s="95">
        <v>13619.2</v>
      </c>
      <c r="K67" s="92">
        <v>10637.64</v>
      </c>
      <c r="L67" s="96">
        <v>13813.4</v>
      </c>
      <c r="M67" s="97">
        <v>2474.44</v>
      </c>
      <c r="N67" s="97">
        <v>10000</v>
      </c>
      <c r="O67" s="97">
        <v>10000</v>
      </c>
      <c r="P67" s="98">
        <v>30000</v>
      </c>
    </row>
    <row r="68" spans="1:16" x14ac:dyDescent="0.25">
      <c r="A68" s="45"/>
      <c r="B68" s="44">
        <v>10.119999999999999</v>
      </c>
      <c r="C68" s="2"/>
      <c r="D68" s="170" t="s">
        <v>131</v>
      </c>
      <c r="E68" s="170" t="s">
        <v>132</v>
      </c>
      <c r="F68" s="91"/>
      <c r="G68" s="92"/>
      <c r="H68" s="93"/>
      <c r="I68" s="94">
        <v>7571</v>
      </c>
      <c r="J68" s="95">
        <v>153359.29</v>
      </c>
      <c r="K68" s="92">
        <v>0</v>
      </c>
      <c r="L68" s="96"/>
      <c r="M68" s="97">
        <v>0</v>
      </c>
      <c r="N68" s="97">
        <v>0</v>
      </c>
      <c r="O68" s="97">
        <v>0</v>
      </c>
      <c r="P68" s="98">
        <v>0</v>
      </c>
    </row>
    <row r="69" spans="1:16" s="162" customFormat="1" ht="12.5" thickBot="1" x14ac:dyDescent="0.3">
      <c r="A69" s="159"/>
      <c r="B69" s="118">
        <v>10.130000000000001</v>
      </c>
      <c r="C69" s="171"/>
      <c r="D69" s="120" t="s">
        <v>133</v>
      </c>
      <c r="E69" s="120" t="s">
        <v>134</v>
      </c>
      <c r="F69" s="172"/>
      <c r="G69" s="173"/>
      <c r="H69" s="174"/>
      <c r="I69" s="175"/>
      <c r="J69" s="176"/>
      <c r="K69" s="173">
        <v>25310.57</v>
      </c>
      <c r="L69" s="177">
        <v>28291.03</v>
      </c>
      <c r="M69" s="178">
        <v>7500</v>
      </c>
      <c r="N69" s="178">
        <v>0</v>
      </c>
      <c r="O69" s="178">
        <v>0</v>
      </c>
      <c r="P69" s="179">
        <v>20000</v>
      </c>
    </row>
    <row r="70" spans="1:16" ht="23.5" thickBot="1" x14ac:dyDescent="0.3">
      <c r="A70" s="79">
        <v>11</v>
      </c>
      <c r="B70" s="180"/>
      <c r="C70" s="181"/>
      <c r="D70" s="182" t="s">
        <v>135</v>
      </c>
      <c r="E70" s="183" t="s">
        <v>136</v>
      </c>
      <c r="F70" s="184">
        <v>88516.94</v>
      </c>
      <c r="G70" s="185">
        <v>87752.760000000009</v>
      </c>
      <c r="H70" s="186">
        <v>38726.71</v>
      </c>
      <c r="I70" s="187">
        <v>25449.42</v>
      </c>
      <c r="J70" s="188">
        <v>27283.599999999999</v>
      </c>
      <c r="K70" s="185">
        <v>146241.44</v>
      </c>
      <c r="L70" s="189">
        <v>152913.06</v>
      </c>
      <c r="M70" s="190">
        <v>152561.56000000003</v>
      </c>
      <c r="N70" s="190">
        <f>SUM(N71:N73)</f>
        <v>156000</v>
      </c>
      <c r="O70" s="190">
        <f>SUM(O71:O73)</f>
        <v>156000</v>
      </c>
      <c r="P70" s="191">
        <v>150000</v>
      </c>
    </row>
    <row r="71" spans="1:16" s="15" customFormat="1" x14ac:dyDescent="0.25">
      <c r="A71" s="192"/>
      <c r="B71" s="193" t="s">
        <v>137</v>
      </c>
      <c r="C71" s="2"/>
      <c r="D71" s="170" t="s">
        <v>138</v>
      </c>
      <c r="E71" s="170" t="s">
        <v>139</v>
      </c>
      <c r="F71" s="91">
        <v>39011.83</v>
      </c>
      <c r="G71" s="92">
        <v>41965.22</v>
      </c>
      <c r="H71" s="93">
        <v>3177.64</v>
      </c>
      <c r="I71" s="94"/>
      <c r="J71" s="95"/>
      <c r="K71" s="92"/>
      <c r="L71" s="96"/>
      <c r="M71" s="97">
        <v>0</v>
      </c>
      <c r="N71" s="97">
        <v>0</v>
      </c>
      <c r="O71" s="97">
        <v>0</v>
      </c>
      <c r="P71" s="98">
        <v>0</v>
      </c>
    </row>
    <row r="72" spans="1:16" s="15" customFormat="1" x14ac:dyDescent="0.25">
      <c r="A72" s="192"/>
      <c r="B72" s="193" t="s">
        <v>140</v>
      </c>
      <c r="C72" s="2"/>
      <c r="D72" s="170" t="s">
        <v>141</v>
      </c>
      <c r="E72" s="170" t="s">
        <v>142</v>
      </c>
      <c r="F72" s="91">
        <v>10778.32</v>
      </c>
      <c r="G72" s="92">
        <v>16284.21</v>
      </c>
      <c r="H72" s="93">
        <v>6061.4</v>
      </c>
      <c r="I72" s="94"/>
      <c r="J72" s="95"/>
      <c r="K72" s="92"/>
      <c r="L72" s="96"/>
      <c r="M72" s="97">
        <v>0</v>
      </c>
      <c r="N72" s="97">
        <v>0</v>
      </c>
      <c r="O72" s="97">
        <v>0</v>
      </c>
      <c r="P72" s="98">
        <v>0</v>
      </c>
    </row>
    <row r="73" spans="1:16" s="15" customFormat="1" ht="23.5" thickBot="1" x14ac:dyDescent="0.3">
      <c r="A73" s="192"/>
      <c r="B73" s="193" t="s">
        <v>143</v>
      </c>
      <c r="C73" s="2"/>
      <c r="D73" s="170" t="s">
        <v>144</v>
      </c>
      <c r="E73" s="170" t="s">
        <v>145</v>
      </c>
      <c r="F73" s="91">
        <v>38726.79</v>
      </c>
      <c r="G73" s="92">
        <v>29503.33</v>
      </c>
      <c r="H73" s="93">
        <v>29487.67</v>
      </c>
      <c r="I73" s="94">
        <v>25449.42</v>
      </c>
      <c r="J73" s="95">
        <v>27283.599999999999</v>
      </c>
      <c r="K73" s="92">
        <v>146241.44</v>
      </c>
      <c r="L73" s="96">
        <v>152913.06</v>
      </c>
      <c r="M73" s="97">
        <v>152561.56000000003</v>
      </c>
      <c r="N73" s="97">
        <v>156000</v>
      </c>
      <c r="O73" s="97">
        <v>156000</v>
      </c>
      <c r="P73" s="98">
        <v>150000</v>
      </c>
    </row>
    <row r="74" spans="1:16" s="15" customFormat="1" ht="23.5" thickBot="1" x14ac:dyDescent="0.3">
      <c r="A74" s="79">
        <v>12</v>
      </c>
      <c r="B74" s="80"/>
      <c r="C74" s="146"/>
      <c r="D74" s="131" t="s">
        <v>146</v>
      </c>
      <c r="E74" s="132" t="s">
        <v>147</v>
      </c>
      <c r="F74" s="83">
        <v>1326666.26</v>
      </c>
      <c r="G74" s="84">
        <v>815926.56</v>
      </c>
      <c r="H74" s="85">
        <v>685586.62999999989</v>
      </c>
      <c r="I74" s="86">
        <v>760390.94</v>
      </c>
      <c r="J74" s="87">
        <v>1023375.0800000001</v>
      </c>
      <c r="K74" s="84">
        <v>1111171.43</v>
      </c>
      <c r="L74" s="88">
        <v>1062593.48</v>
      </c>
      <c r="M74" s="89">
        <v>1128900.7200000002</v>
      </c>
      <c r="N74" s="89">
        <f>SUM(N75:N77)</f>
        <v>1140375.8048</v>
      </c>
      <c r="O74" s="89">
        <f>SUM(O75:O77)</f>
        <v>1151375.8048</v>
      </c>
      <c r="P74" s="90">
        <v>1212375.8500000001</v>
      </c>
    </row>
    <row r="75" spans="1:16" s="15" customFormat="1" x14ac:dyDescent="0.25">
      <c r="A75" s="194"/>
      <c r="B75" s="193" t="s">
        <v>148</v>
      </c>
      <c r="C75" s="2"/>
      <c r="D75" s="170" t="s">
        <v>149</v>
      </c>
      <c r="E75" s="170" t="s">
        <v>150</v>
      </c>
      <c r="F75" s="91">
        <v>678032.06</v>
      </c>
      <c r="G75" s="92">
        <v>382657.64</v>
      </c>
      <c r="H75" s="195">
        <v>414443.91</v>
      </c>
      <c r="I75" s="196">
        <v>366764.52</v>
      </c>
      <c r="J75" s="197">
        <v>377946.63</v>
      </c>
      <c r="K75" s="92">
        <v>411492.96</v>
      </c>
      <c r="L75" s="96">
        <v>395818.46</v>
      </c>
      <c r="M75" s="97">
        <v>429324.32000000007</v>
      </c>
      <c r="N75" s="97">
        <f>'[1]12 Rent and operating expenses'!D4</f>
        <v>464987.04479999997</v>
      </c>
      <c r="O75" s="97">
        <f>'[1]12 Rent and operating expenses'!E4</f>
        <v>464987.04479999997</v>
      </c>
      <c r="P75" s="98">
        <v>464987.08999999997</v>
      </c>
    </row>
    <row r="76" spans="1:16" s="15" customFormat="1" x14ac:dyDescent="0.25">
      <c r="A76" s="194"/>
      <c r="B76" s="193" t="s">
        <v>151</v>
      </c>
      <c r="C76" s="2"/>
      <c r="D76" s="170" t="s">
        <v>152</v>
      </c>
      <c r="E76" s="170" t="s">
        <v>153</v>
      </c>
      <c r="F76" s="91">
        <v>648634.19999999995</v>
      </c>
      <c r="G76" s="92">
        <v>433268.92</v>
      </c>
      <c r="H76" s="195">
        <v>271142.71999999997</v>
      </c>
      <c r="I76" s="196">
        <v>393626.42</v>
      </c>
      <c r="J76" s="197">
        <v>447202.38</v>
      </c>
      <c r="K76" s="92">
        <v>452931.77</v>
      </c>
      <c r="L76" s="96">
        <v>419841.58</v>
      </c>
      <c r="M76" s="97">
        <v>452642.92000000004</v>
      </c>
      <c r="N76" s="97">
        <f>'[1]12 Rent and operating expenses'!D5</f>
        <v>428764.76</v>
      </c>
      <c r="O76" s="97">
        <f>'[1]12 Rent and operating expenses'!E5</f>
        <v>439764.76</v>
      </c>
      <c r="P76" s="98">
        <v>500764.76</v>
      </c>
    </row>
    <row r="77" spans="1:16" s="15" customFormat="1" ht="35" thickBot="1" x14ac:dyDescent="0.3">
      <c r="A77" s="194"/>
      <c r="B77" s="193" t="s">
        <v>154</v>
      </c>
      <c r="C77" s="2"/>
      <c r="D77" s="170" t="s">
        <v>155</v>
      </c>
      <c r="E77" s="170" t="s">
        <v>156</v>
      </c>
      <c r="F77" s="91"/>
      <c r="G77" s="92"/>
      <c r="H77" s="195"/>
      <c r="I77" s="196"/>
      <c r="J77" s="197">
        <v>198226.07</v>
      </c>
      <c r="K77" s="92">
        <v>246746.7</v>
      </c>
      <c r="L77" s="96">
        <v>246933.44</v>
      </c>
      <c r="M77" s="97">
        <v>246933.48000000004</v>
      </c>
      <c r="N77" s="97">
        <f>'[1]12 Rent and operating expenses'!D6</f>
        <v>246624</v>
      </c>
      <c r="O77" s="97">
        <f>'[1]12 Rent and operating expenses'!E6</f>
        <v>246624</v>
      </c>
      <c r="P77" s="98">
        <v>246624</v>
      </c>
    </row>
    <row r="78" spans="1:16" ht="35" thickBot="1" x14ac:dyDescent="0.3">
      <c r="A78" s="79">
        <v>13</v>
      </c>
      <c r="B78" s="80"/>
      <c r="C78" s="146"/>
      <c r="D78" s="131" t="s">
        <v>157</v>
      </c>
      <c r="E78" s="132" t="s">
        <v>158</v>
      </c>
      <c r="F78" s="83">
        <v>379007.66000000003</v>
      </c>
      <c r="G78" s="84">
        <v>254661.61000000002</v>
      </c>
      <c r="H78" s="85">
        <v>236628.84</v>
      </c>
      <c r="I78" s="86">
        <v>229124.13999999998</v>
      </c>
      <c r="J78" s="87">
        <v>307835.25</v>
      </c>
      <c r="K78" s="84">
        <v>422083.42</v>
      </c>
      <c r="L78" s="88">
        <v>604926.93999999994</v>
      </c>
      <c r="M78" s="89">
        <v>597765.84</v>
      </c>
      <c r="N78" s="89">
        <f>SUM(N79:N86)</f>
        <v>578000</v>
      </c>
      <c r="O78" s="89">
        <f>SUM(O79:O86)</f>
        <v>570000</v>
      </c>
      <c r="P78" s="90">
        <v>617000</v>
      </c>
    </row>
    <row r="79" spans="1:16" x14ac:dyDescent="0.25">
      <c r="A79" s="45"/>
      <c r="B79" s="44">
        <v>13.1</v>
      </c>
      <c r="C79" s="2"/>
      <c r="D79" s="198" t="s">
        <v>159</v>
      </c>
      <c r="E79" s="17" t="s">
        <v>160</v>
      </c>
      <c r="F79" s="91">
        <v>38554.74</v>
      </c>
      <c r="G79" s="92">
        <v>6087.57</v>
      </c>
      <c r="H79" s="166">
        <v>-9580.77</v>
      </c>
      <c r="I79" s="94">
        <v>6503.55</v>
      </c>
      <c r="J79" s="95">
        <v>13382.37</v>
      </c>
      <c r="K79" s="92">
        <v>8602.15</v>
      </c>
      <c r="L79" s="96">
        <v>12917.62</v>
      </c>
      <c r="M79" s="97">
        <v>12913.54</v>
      </c>
      <c r="N79" s="97">
        <v>15000</v>
      </c>
      <c r="O79" s="97">
        <v>15000</v>
      </c>
      <c r="P79" s="98">
        <v>45000</v>
      </c>
    </row>
    <row r="80" spans="1:16" ht="23" x14ac:dyDescent="0.25">
      <c r="A80" s="45"/>
      <c r="B80" s="44">
        <v>13.2</v>
      </c>
      <c r="C80" s="2"/>
      <c r="D80" s="99" t="s">
        <v>161</v>
      </c>
      <c r="E80" s="17" t="s">
        <v>162</v>
      </c>
      <c r="F80" s="91">
        <v>291617.46000000002</v>
      </c>
      <c r="G80" s="92">
        <v>208271.16</v>
      </c>
      <c r="H80" s="93">
        <v>152902.47</v>
      </c>
      <c r="I80" s="94">
        <v>165593.68</v>
      </c>
      <c r="J80" s="95">
        <v>233724.13</v>
      </c>
      <c r="K80" s="92">
        <v>277308.26</v>
      </c>
      <c r="L80" s="96">
        <v>430279.41</v>
      </c>
      <c r="M80" s="97">
        <v>388666.29999999993</v>
      </c>
      <c r="N80" s="97">
        <f>ROUNDUP('[1]13.2 Software &amp; Licenses'!D31,-5)</f>
        <v>400000</v>
      </c>
      <c r="O80" s="97">
        <f>N80</f>
        <v>400000</v>
      </c>
      <c r="P80" s="98">
        <v>400000</v>
      </c>
    </row>
    <row r="81" spans="1:16" ht="34.5" x14ac:dyDescent="0.25">
      <c r="A81" s="45"/>
      <c r="B81" s="44"/>
      <c r="C81" s="2"/>
      <c r="D81" s="99" t="s">
        <v>163</v>
      </c>
      <c r="E81" s="17" t="s">
        <v>164</v>
      </c>
      <c r="F81" s="91"/>
      <c r="G81" s="92">
        <v>37382.660000000003</v>
      </c>
      <c r="H81" s="93">
        <v>85510.049999999988</v>
      </c>
      <c r="I81" s="94">
        <v>57026.91</v>
      </c>
      <c r="J81" s="95">
        <v>60728.749999999993</v>
      </c>
      <c r="K81" s="92"/>
      <c r="L81" s="96"/>
      <c r="M81" s="97"/>
      <c r="N81" s="97"/>
      <c r="O81" s="97"/>
      <c r="P81" s="98"/>
    </row>
    <row r="82" spans="1:16" ht="23" x14ac:dyDescent="0.25">
      <c r="A82" s="45"/>
      <c r="B82" s="44"/>
      <c r="C82" s="2"/>
      <c r="D82" s="99" t="s">
        <v>165</v>
      </c>
      <c r="E82" s="17" t="s">
        <v>166</v>
      </c>
      <c r="F82" s="91">
        <v>48835.46</v>
      </c>
      <c r="G82" s="92">
        <v>2920.22</v>
      </c>
      <c r="H82" s="93">
        <v>7797.09</v>
      </c>
      <c r="I82" s="94"/>
      <c r="J82" s="95"/>
      <c r="K82" s="92"/>
      <c r="L82" s="96"/>
      <c r="M82" s="97"/>
      <c r="N82" s="97">
        <v>0</v>
      </c>
      <c r="O82" s="97">
        <v>0</v>
      </c>
      <c r="P82" s="98">
        <v>0</v>
      </c>
    </row>
    <row r="83" spans="1:16" ht="23" x14ac:dyDescent="0.25">
      <c r="A83" s="45"/>
      <c r="B83" s="44">
        <v>13.4</v>
      </c>
      <c r="C83" s="2"/>
      <c r="D83" s="99" t="s">
        <v>167</v>
      </c>
      <c r="E83" s="17" t="s">
        <v>168</v>
      </c>
      <c r="F83" s="91"/>
      <c r="G83" s="92"/>
      <c r="H83" s="93"/>
      <c r="I83" s="94"/>
      <c r="J83" s="95"/>
      <c r="K83" s="92">
        <v>38403.370000000003</v>
      </c>
      <c r="L83" s="96">
        <v>39317.57</v>
      </c>
      <c r="M83" s="97">
        <v>39317.519999999997</v>
      </c>
      <c r="N83" s="97">
        <v>0</v>
      </c>
      <c r="O83" s="97">
        <v>0</v>
      </c>
      <c r="P83" s="98">
        <v>48000</v>
      </c>
    </row>
    <row r="84" spans="1:16" ht="23" x14ac:dyDescent="0.25">
      <c r="A84" s="45"/>
      <c r="B84" s="44">
        <v>13.5</v>
      </c>
      <c r="C84" s="2"/>
      <c r="D84" s="99" t="s">
        <v>169</v>
      </c>
      <c r="E84" s="17" t="s">
        <v>170</v>
      </c>
      <c r="F84" s="91"/>
      <c r="G84" s="92"/>
      <c r="H84" s="93"/>
      <c r="I84" s="94"/>
      <c r="J84" s="95"/>
      <c r="K84" s="92">
        <v>31216.92</v>
      </c>
      <c r="L84" s="96">
        <v>33732.959999999999</v>
      </c>
      <c r="M84" s="97">
        <v>38556.36</v>
      </c>
      <c r="N84" s="97">
        <v>40000</v>
      </c>
      <c r="O84" s="97">
        <v>40000</v>
      </c>
      <c r="P84" s="98">
        <v>40000</v>
      </c>
    </row>
    <row r="85" spans="1:16" ht="23" x14ac:dyDescent="0.25">
      <c r="A85" s="45"/>
      <c r="B85" s="44">
        <v>13.6</v>
      </c>
      <c r="C85" s="2"/>
      <c r="D85" s="99" t="s">
        <v>171</v>
      </c>
      <c r="E85" s="17" t="s">
        <v>172</v>
      </c>
      <c r="F85" s="91"/>
      <c r="G85" s="92"/>
      <c r="H85" s="93"/>
      <c r="I85" s="94"/>
      <c r="J85" s="95"/>
      <c r="K85" s="92">
        <v>61656.03</v>
      </c>
      <c r="L85" s="96">
        <v>80769.38</v>
      </c>
      <c r="M85" s="97">
        <v>110402.07999999999</v>
      </c>
      <c r="N85" s="97">
        <v>115000</v>
      </c>
      <c r="O85" s="97">
        <v>115000</v>
      </c>
      <c r="P85" s="98">
        <v>72000</v>
      </c>
    </row>
    <row r="86" spans="1:16" ht="35" thickBot="1" x14ac:dyDescent="0.3">
      <c r="A86" s="45"/>
      <c r="B86" s="44">
        <v>13.7</v>
      </c>
      <c r="C86" s="2"/>
      <c r="D86" s="99" t="s">
        <v>173</v>
      </c>
      <c r="E86" s="17" t="s">
        <v>174</v>
      </c>
      <c r="F86" s="91"/>
      <c r="G86" s="92"/>
      <c r="H86" s="93"/>
      <c r="I86" s="94"/>
      <c r="J86" s="95"/>
      <c r="K86" s="92">
        <v>4896.6899999999996</v>
      </c>
      <c r="L86" s="96">
        <v>7910</v>
      </c>
      <c r="M86" s="97">
        <v>7910.04</v>
      </c>
      <c r="N86" s="97">
        <v>8000</v>
      </c>
      <c r="O86" s="97">
        <v>0</v>
      </c>
      <c r="P86" s="98">
        <v>12000</v>
      </c>
    </row>
    <row r="87" spans="1:16" thickBot="1" x14ac:dyDescent="0.3">
      <c r="A87" s="79">
        <v>14</v>
      </c>
      <c r="B87" s="80"/>
      <c r="C87" s="146"/>
      <c r="D87" s="131" t="s">
        <v>72</v>
      </c>
      <c r="E87" s="132" t="s">
        <v>73</v>
      </c>
      <c r="F87" s="83">
        <v>146122.78</v>
      </c>
      <c r="G87" s="84">
        <v>17880.04</v>
      </c>
      <c r="H87" s="199">
        <v>-4489.95</v>
      </c>
      <c r="I87" s="86">
        <v>119161.58000000002</v>
      </c>
      <c r="J87" s="87">
        <v>85041.290000000008</v>
      </c>
      <c r="K87" s="84">
        <v>31780.09</v>
      </c>
      <c r="L87" s="88">
        <v>15346.3</v>
      </c>
      <c r="M87" s="89">
        <v>7719.9000000000005</v>
      </c>
      <c r="N87" s="89">
        <f>SUM(N88:N93)</f>
        <v>10000</v>
      </c>
      <c r="O87" s="89">
        <f>SUM(O88:O93)</f>
        <v>10000</v>
      </c>
      <c r="P87" s="90">
        <v>60000</v>
      </c>
    </row>
    <row r="88" spans="1:16" ht="23" x14ac:dyDescent="0.25">
      <c r="A88" s="45"/>
      <c r="B88" s="44">
        <v>14.1</v>
      </c>
      <c r="C88" s="2"/>
      <c r="D88" s="158" t="s">
        <v>175</v>
      </c>
      <c r="E88" s="152" t="s">
        <v>176</v>
      </c>
      <c r="F88" s="91">
        <v>70281.440000000002</v>
      </c>
      <c r="G88" s="92">
        <v>16930.04</v>
      </c>
      <c r="H88" s="93">
        <v>1015.99</v>
      </c>
      <c r="I88" s="94">
        <v>6488.61</v>
      </c>
      <c r="J88" s="95">
        <v>2309.1799999999998</v>
      </c>
      <c r="K88" s="92">
        <v>5961.96</v>
      </c>
      <c r="L88" s="96">
        <v>4247.33</v>
      </c>
      <c r="M88" s="97">
        <v>4208.0200000000004</v>
      </c>
      <c r="N88" s="97">
        <v>5000</v>
      </c>
      <c r="O88" s="97">
        <v>5000</v>
      </c>
      <c r="P88" s="98">
        <v>10000</v>
      </c>
    </row>
    <row r="89" spans="1:16" x14ac:dyDescent="0.25">
      <c r="A89" s="45"/>
      <c r="B89" s="44">
        <v>14.2</v>
      </c>
      <c r="C89" s="2"/>
      <c r="D89" s="158" t="s">
        <v>177</v>
      </c>
      <c r="E89" s="152" t="s">
        <v>178</v>
      </c>
      <c r="F89" s="91">
        <v>73168.13</v>
      </c>
      <c r="G89" s="200">
        <v>950</v>
      </c>
      <c r="H89" s="166">
        <v>-5505.94</v>
      </c>
      <c r="I89" s="94">
        <v>8670.39</v>
      </c>
      <c r="J89" s="95">
        <v>7347.48</v>
      </c>
      <c r="K89" s="92">
        <v>16157.5</v>
      </c>
      <c r="L89" s="96">
        <v>422.4</v>
      </c>
      <c r="M89" s="97">
        <v>2664.04</v>
      </c>
      <c r="N89" s="97">
        <v>5000</v>
      </c>
      <c r="O89" s="97">
        <v>5000</v>
      </c>
      <c r="P89" s="98">
        <v>20000</v>
      </c>
    </row>
    <row r="90" spans="1:16" x14ac:dyDescent="0.25">
      <c r="A90" s="45"/>
      <c r="B90" s="44">
        <v>14.3</v>
      </c>
      <c r="C90" s="2"/>
      <c r="D90" s="158" t="s">
        <v>179</v>
      </c>
      <c r="E90" s="151" t="s">
        <v>180</v>
      </c>
      <c r="F90" s="91"/>
      <c r="G90" s="92"/>
      <c r="H90" s="93"/>
      <c r="I90" s="94">
        <v>10877.87</v>
      </c>
      <c r="J90" s="95">
        <v>14475.23</v>
      </c>
      <c r="K90" s="92">
        <v>1474.2</v>
      </c>
      <c r="L90" s="96">
        <v>3184.2</v>
      </c>
      <c r="M90" s="97">
        <v>227.52</v>
      </c>
      <c r="N90" s="97"/>
      <c r="O90" s="97"/>
      <c r="P90" s="98">
        <v>10000</v>
      </c>
    </row>
    <row r="91" spans="1:16" ht="23" x14ac:dyDescent="0.25">
      <c r="A91" s="45"/>
      <c r="B91" s="44">
        <v>14.4</v>
      </c>
      <c r="C91" s="2"/>
      <c r="D91" s="158" t="s">
        <v>181</v>
      </c>
      <c r="E91" s="151" t="s">
        <v>182</v>
      </c>
      <c r="F91" s="91"/>
      <c r="G91" s="92"/>
      <c r="H91" s="195"/>
      <c r="I91" s="196">
        <v>1361.9</v>
      </c>
      <c r="J91" s="197"/>
      <c r="K91" s="92">
        <v>1001.03</v>
      </c>
      <c r="L91" s="96">
        <v>2172.21</v>
      </c>
      <c r="M91" s="97">
        <v>0</v>
      </c>
      <c r="N91" s="97"/>
      <c r="O91" s="97"/>
      <c r="P91" s="98">
        <v>5000</v>
      </c>
    </row>
    <row r="92" spans="1:16" ht="23" x14ac:dyDescent="0.25">
      <c r="A92" s="45"/>
      <c r="B92" s="44">
        <v>14.5</v>
      </c>
      <c r="C92" s="2"/>
      <c r="D92" s="158" t="s">
        <v>183</v>
      </c>
      <c r="E92" s="151" t="s">
        <v>184</v>
      </c>
      <c r="F92" s="91"/>
      <c r="G92" s="92"/>
      <c r="H92" s="195"/>
      <c r="I92" s="196">
        <v>47881.87</v>
      </c>
      <c r="J92" s="197">
        <v>25646.49</v>
      </c>
      <c r="K92" s="92"/>
      <c r="L92" s="96"/>
      <c r="M92" s="97">
        <v>0</v>
      </c>
      <c r="N92" s="97"/>
      <c r="O92" s="97"/>
      <c r="P92" s="98">
        <v>10000</v>
      </c>
    </row>
    <row r="93" spans="1:16" ht="35" thickBot="1" x14ac:dyDescent="0.3">
      <c r="A93" s="45"/>
      <c r="B93" s="118">
        <v>14.6</v>
      </c>
      <c r="C93" s="119"/>
      <c r="D93" s="201" t="s">
        <v>185</v>
      </c>
      <c r="E93" s="202" t="s">
        <v>186</v>
      </c>
      <c r="F93" s="172">
        <v>2673.21</v>
      </c>
      <c r="G93" s="173"/>
      <c r="H93" s="174"/>
      <c r="I93" s="175">
        <v>43880.94</v>
      </c>
      <c r="J93" s="176">
        <v>35262.910000000003</v>
      </c>
      <c r="K93" s="173">
        <v>7185.4</v>
      </c>
      <c r="L93" s="177">
        <v>5320.16</v>
      </c>
      <c r="M93" s="178">
        <v>620</v>
      </c>
      <c r="N93" s="178"/>
      <c r="O93" s="178"/>
      <c r="P93" s="179">
        <v>5000</v>
      </c>
    </row>
    <row r="94" spans="1:16" thickBot="1" x14ac:dyDescent="0.3">
      <c r="A94" s="79">
        <v>15</v>
      </c>
      <c r="B94" s="180"/>
      <c r="C94" s="181"/>
      <c r="D94" s="182" t="s">
        <v>187</v>
      </c>
      <c r="E94" s="183" t="s">
        <v>188</v>
      </c>
      <c r="F94" s="184">
        <v>556902.81999999995</v>
      </c>
      <c r="G94" s="185">
        <v>213093.41</v>
      </c>
      <c r="H94" s="186">
        <v>318238.44</v>
      </c>
      <c r="I94" s="187">
        <v>467737.38</v>
      </c>
      <c r="J94" s="188">
        <v>696491.06</v>
      </c>
      <c r="K94" s="185">
        <v>494855</v>
      </c>
      <c r="L94" s="189">
        <v>518478.97</v>
      </c>
      <c r="M94" s="190">
        <v>546245.18000000005</v>
      </c>
      <c r="N94" s="190">
        <f>SUM(N95:N109)</f>
        <v>717500</v>
      </c>
      <c r="O94" s="190">
        <f>SUM(O95:O109)</f>
        <v>707500</v>
      </c>
      <c r="P94" s="191">
        <v>643500</v>
      </c>
    </row>
    <row r="95" spans="1:16" ht="23" x14ac:dyDescent="0.25">
      <c r="A95" s="45"/>
      <c r="B95" s="44">
        <v>15.1</v>
      </c>
      <c r="C95" s="2"/>
      <c r="D95" s="158" t="s">
        <v>189</v>
      </c>
      <c r="E95" s="135" t="s">
        <v>190</v>
      </c>
      <c r="F95" s="91">
        <v>186224.32</v>
      </c>
      <c r="G95" s="92">
        <v>24321.71</v>
      </c>
      <c r="H95" s="93">
        <v>11580.34</v>
      </c>
      <c r="I95" s="94">
        <v>42044.81</v>
      </c>
      <c r="J95" s="95">
        <v>189795.14</v>
      </c>
      <c r="K95" s="92">
        <v>94405.37</v>
      </c>
      <c r="L95" s="96">
        <v>97522.47</v>
      </c>
      <c r="M95" s="97">
        <v>100000</v>
      </c>
      <c r="N95" s="97">
        <v>100000</v>
      </c>
      <c r="O95" s="97">
        <v>100000</v>
      </c>
      <c r="P95" s="98">
        <v>100000</v>
      </c>
    </row>
    <row r="96" spans="1:16" x14ac:dyDescent="0.25">
      <c r="A96" s="45"/>
      <c r="B96" s="44">
        <v>15.2</v>
      </c>
      <c r="C96" s="133"/>
      <c r="D96" s="158" t="s">
        <v>191</v>
      </c>
      <c r="E96" s="135" t="s">
        <v>192</v>
      </c>
      <c r="F96" s="91">
        <v>230348.86</v>
      </c>
      <c r="G96" s="92">
        <v>70419.360000000001</v>
      </c>
      <c r="H96" s="93">
        <v>123920.9</v>
      </c>
      <c r="I96" s="94">
        <v>233491.59</v>
      </c>
      <c r="J96" s="95">
        <v>203649.93</v>
      </c>
      <c r="K96" s="92">
        <v>183020.81</v>
      </c>
      <c r="L96" s="96">
        <v>239758.28</v>
      </c>
      <c r="M96" s="97">
        <v>190907.2</v>
      </c>
      <c r="N96" s="97">
        <v>175000</v>
      </c>
      <c r="O96" s="97">
        <v>175000</v>
      </c>
      <c r="P96" s="98">
        <v>250000</v>
      </c>
    </row>
    <row r="97" spans="1:16" ht="34.5" x14ac:dyDescent="0.25">
      <c r="A97" s="45"/>
      <c r="B97" s="44">
        <v>15.3</v>
      </c>
      <c r="C97" s="2"/>
      <c r="D97" s="158" t="s">
        <v>193</v>
      </c>
      <c r="E97" s="135" t="s">
        <v>194</v>
      </c>
      <c r="F97" s="91">
        <v>35453.35</v>
      </c>
      <c r="G97" s="92">
        <v>24273.55</v>
      </c>
      <c r="H97" s="93">
        <v>17647.849999999999</v>
      </c>
      <c r="I97" s="94">
        <v>34671.730000000003</v>
      </c>
      <c r="J97" s="95">
        <v>28239.5</v>
      </c>
      <c r="K97" s="92">
        <v>59411.55</v>
      </c>
      <c r="L97" s="96">
        <v>95329.8</v>
      </c>
      <c r="M97" s="97">
        <v>69451.72</v>
      </c>
      <c r="N97" s="97">
        <v>80000</v>
      </c>
      <c r="O97" s="97">
        <v>80000</v>
      </c>
      <c r="P97" s="98">
        <v>60000</v>
      </c>
    </row>
    <row r="98" spans="1:16" ht="34.5" x14ac:dyDescent="0.25">
      <c r="A98" s="45"/>
      <c r="B98" s="44">
        <v>15.4</v>
      </c>
      <c r="C98" s="2"/>
      <c r="D98" s="158" t="s">
        <v>195</v>
      </c>
      <c r="E98" s="135" t="s">
        <v>196</v>
      </c>
      <c r="F98" s="91">
        <v>14200.93</v>
      </c>
      <c r="G98" s="92">
        <v>3082.1</v>
      </c>
      <c r="H98" s="93">
        <v>9095.61</v>
      </c>
      <c r="I98" s="94">
        <v>13421.35</v>
      </c>
      <c r="J98" s="95">
        <v>12573.37</v>
      </c>
      <c r="K98" s="92">
        <v>15916.56</v>
      </c>
      <c r="L98" s="96">
        <v>12124.66</v>
      </c>
      <c r="M98" s="97">
        <v>4430.8</v>
      </c>
      <c r="N98" s="97">
        <v>5000</v>
      </c>
      <c r="O98" s="97">
        <v>5000</v>
      </c>
      <c r="P98" s="98">
        <v>20000</v>
      </c>
    </row>
    <row r="99" spans="1:16" x14ac:dyDescent="0.25">
      <c r="A99" s="45"/>
      <c r="B99" s="44">
        <v>15.5</v>
      </c>
      <c r="C99" s="2"/>
      <c r="D99" s="158" t="s">
        <v>197</v>
      </c>
      <c r="E99" s="135" t="s">
        <v>198</v>
      </c>
      <c r="F99" s="91"/>
      <c r="G99" s="92"/>
      <c r="H99" s="93"/>
      <c r="I99" s="94">
        <v>391.17</v>
      </c>
      <c r="J99" s="95">
        <v>2477.83</v>
      </c>
      <c r="K99" s="92">
        <v>59.94</v>
      </c>
      <c r="L99" s="96">
        <v>207.14</v>
      </c>
      <c r="M99" s="97">
        <v>418.24</v>
      </c>
      <c r="N99" s="97"/>
      <c r="O99" s="97">
        <v>0</v>
      </c>
      <c r="P99" s="98">
        <v>1000</v>
      </c>
    </row>
    <row r="100" spans="1:16" ht="23" x14ac:dyDescent="0.25">
      <c r="A100" s="45"/>
      <c r="B100" s="44">
        <v>15.6</v>
      </c>
      <c r="C100" s="2"/>
      <c r="D100" s="158" t="s">
        <v>199</v>
      </c>
      <c r="E100" s="135" t="s">
        <v>200</v>
      </c>
      <c r="F100" s="101">
        <v>60967.360000000001</v>
      </c>
      <c r="G100" s="102">
        <v>87022.31</v>
      </c>
      <c r="H100" s="103">
        <v>73773.259999999995</v>
      </c>
      <c r="I100" s="104">
        <v>43745.65</v>
      </c>
      <c r="J100" s="105">
        <v>34084.089999999997</v>
      </c>
      <c r="K100" s="102">
        <v>3747.85</v>
      </c>
      <c r="L100" s="106"/>
      <c r="M100" s="107">
        <v>64999.999999999985</v>
      </c>
      <c r="N100" s="107">
        <v>65000</v>
      </c>
      <c r="O100" s="107">
        <v>65000</v>
      </c>
      <c r="P100" s="108">
        <v>65000</v>
      </c>
    </row>
    <row r="101" spans="1:16" x14ac:dyDescent="0.25">
      <c r="A101" s="45"/>
      <c r="B101" s="44">
        <v>15.7</v>
      </c>
      <c r="C101" s="2"/>
      <c r="D101" s="158" t="s">
        <v>201</v>
      </c>
      <c r="E101" s="158" t="s">
        <v>202</v>
      </c>
      <c r="F101" s="91">
        <v>2715.63</v>
      </c>
      <c r="G101" s="92">
        <v>373.61</v>
      </c>
      <c r="H101" s="93">
        <v>63.78</v>
      </c>
      <c r="I101" s="94">
        <v>99.67</v>
      </c>
      <c r="J101" s="95">
        <v>1420.63</v>
      </c>
      <c r="K101" s="92">
        <v>1509.56</v>
      </c>
      <c r="L101" s="96">
        <v>463.44</v>
      </c>
      <c r="M101" s="97">
        <v>5000</v>
      </c>
      <c r="N101" s="97">
        <v>5000</v>
      </c>
      <c r="O101" s="97">
        <v>5000</v>
      </c>
      <c r="P101" s="98">
        <v>5000</v>
      </c>
    </row>
    <row r="102" spans="1:16" x14ac:dyDescent="0.25">
      <c r="A102" s="45"/>
      <c r="B102" s="44">
        <v>15.8</v>
      </c>
      <c r="C102" s="2"/>
      <c r="D102" s="158" t="s">
        <v>203</v>
      </c>
      <c r="E102" s="135" t="s">
        <v>204</v>
      </c>
      <c r="F102" s="91">
        <v>7203.75</v>
      </c>
      <c r="G102" s="92">
        <v>3600.77</v>
      </c>
      <c r="H102" s="93">
        <v>12097.57</v>
      </c>
      <c r="I102" s="94">
        <v>33384.81</v>
      </c>
      <c r="J102" s="95">
        <v>42878.01</v>
      </c>
      <c r="K102" s="92">
        <v>20239.46</v>
      </c>
      <c r="L102" s="96">
        <v>24469.62</v>
      </c>
      <c r="M102" s="97">
        <v>30000</v>
      </c>
      <c r="N102" s="97">
        <v>0</v>
      </c>
      <c r="O102" s="97">
        <v>0</v>
      </c>
      <c r="P102" s="98">
        <v>30000</v>
      </c>
    </row>
    <row r="103" spans="1:16" x14ac:dyDescent="0.25">
      <c r="A103" s="45"/>
      <c r="B103" s="169">
        <v>15.1</v>
      </c>
      <c r="C103" s="2"/>
      <c r="D103" s="158" t="s">
        <v>205</v>
      </c>
      <c r="E103" s="157" t="s">
        <v>206</v>
      </c>
      <c r="F103" s="91"/>
      <c r="G103" s="92"/>
      <c r="H103" s="93"/>
      <c r="I103" s="94"/>
      <c r="J103" s="95">
        <v>124328.09</v>
      </c>
      <c r="K103" s="92">
        <v>2699.68</v>
      </c>
      <c r="L103" s="96">
        <v>3741.22</v>
      </c>
      <c r="M103" s="97">
        <v>49999.999999999985</v>
      </c>
      <c r="N103" s="97">
        <v>0</v>
      </c>
      <c r="O103" s="97">
        <v>0</v>
      </c>
      <c r="P103" s="98">
        <v>50000</v>
      </c>
    </row>
    <row r="104" spans="1:16" x14ac:dyDescent="0.25">
      <c r="A104" s="45"/>
      <c r="B104" s="44">
        <v>15.11</v>
      </c>
      <c r="C104" s="2"/>
      <c r="D104" s="158" t="s">
        <v>207</v>
      </c>
      <c r="E104" s="135" t="s">
        <v>208</v>
      </c>
      <c r="F104" s="91">
        <v>19788.62</v>
      </c>
      <c r="G104" s="92"/>
      <c r="H104" s="93">
        <v>463.3</v>
      </c>
      <c r="I104" s="94">
        <v>9523.1200000000008</v>
      </c>
      <c r="J104" s="95">
        <v>12286.81</v>
      </c>
      <c r="K104" s="92">
        <v>24182.13</v>
      </c>
      <c r="L104" s="96">
        <v>12693.56</v>
      </c>
      <c r="M104" s="97">
        <v>3214.48</v>
      </c>
      <c r="N104" s="97">
        <v>5000</v>
      </c>
      <c r="O104" s="97">
        <v>5000</v>
      </c>
      <c r="P104" s="98">
        <v>25000</v>
      </c>
    </row>
    <row r="105" spans="1:16" x14ac:dyDescent="0.25">
      <c r="A105" s="45"/>
      <c r="B105" s="44">
        <v>15.12</v>
      </c>
      <c r="C105" s="2"/>
      <c r="D105" s="158" t="s">
        <v>209</v>
      </c>
      <c r="E105" s="135" t="s">
        <v>210</v>
      </c>
      <c r="F105" s="91"/>
      <c r="G105" s="92"/>
      <c r="H105" s="93">
        <v>8941.1200000000008</v>
      </c>
      <c r="I105" s="94">
        <v>28950.26</v>
      </c>
      <c r="J105" s="95">
        <v>20528.759999999998</v>
      </c>
      <c r="K105" s="92">
        <v>5586.85</v>
      </c>
      <c r="L105" s="96">
        <v>4529.04</v>
      </c>
      <c r="M105" s="97">
        <v>19832.84</v>
      </c>
      <c r="N105" s="97">
        <v>12500</v>
      </c>
      <c r="O105" s="97">
        <v>12500</v>
      </c>
      <c r="P105" s="98">
        <v>12500</v>
      </c>
    </row>
    <row r="106" spans="1:16" x14ac:dyDescent="0.25">
      <c r="A106" s="45"/>
      <c r="B106" s="44">
        <v>15.13</v>
      </c>
      <c r="C106" s="2"/>
      <c r="D106" s="158" t="s">
        <v>211</v>
      </c>
      <c r="E106" s="135" t="s">
        <v>212</v>
      </c>
      <c r="F106" s="91"/>
      <c r="G106" s="92"/>
      <c r="H106" s="93">
        <v>60654.71</v>
      </c>
      <c r="I106" s="94"/>
      <c r="J106" s="95"/>
      <c r="K106" s="92">
        <v>78550.179999999993</v>
      </c>
      <c r="L106" s="96">
        <v>26106.18</v>
      </c>
      <c r="M106" s="97">
        <v>0</v>
      </c>
      <c r="N106" s="97">
        <v>10000</v>
      </c>
      <c r="O106" s="97">
        <v>0</v>
      </c>
      <c r="P106" s="98">
        <v>0</v>
      </c>
    </row>
    <row r="107" spans="1:16" x14ac:dyDescent="0.25">
      <c r="A107" s="45"/>
      <c r="B107" s="44">
        <v>15.14</v>
      </c>
      <c r="C107" s="2"/>
      <c r="D107" s="158" t="s">
        <v>213</v>
      </c>
      <c r="E107" s="135" t="s">
        <v>214</v>
      </c>
      <c r="F107" s="91"/>
      <c r="G107" s="92"/>
      <c r="H107" s="93"/>
      <c r="I107" s="94">
        <v>28013.22</v>
      </c>
      <c r="J107" s="95">
        <v>24228.9</v>
      </c>
      <c r="K107" s="92">
        <v>5525.55</v>
      </c>
      <c r="L107" s="96">
        <v>1533.56</v>
      </c>
      <c r="M107" s="97">
        <v>7989.9000000000005</v>
      </c>
      <c r="N107" s="97">
        <v>10000</v>
      </c>
      <c r="O107" s="97">
        <v>10000</v>
      </c>
      <c r="P107" s="98">
        <v>25000</v>
      </c>
    </row>
    <row r="108" spans="1:16" x14ac:dyDescent="0.25">
      <c r="A108" s="45"/>
      <c r="B108" s="44">
        <v>15.15</v>
      </c>
      <c r="C108" s="2"/>
      <c r="D108" s="158" t="s">
        <v>215</v>
      </c>
      <c r="E108" s="135" t="s">
        <v>216</v>
      </c>
      <c r="F108" s="91"/>
      <c r="G108" s="92"/>
      <c r="H108" s="93"/>
      <c r="I108" s="94"/>
      <c r="J108" s="95"/>
      <c r="K108" s="92">
        <v>0</v>
      </c>
      <c r="L108" s="96"/>
      <c r="M108" s="97">
        <v>0</v>
      </c>
      <c r="N108" s="97"/>
      <c r="O108" s="97"/>
      <c r="P108" s="98"/>
    </row>
    <row r="109" spans="1:16" ht="23.5" thickBot="1" x14ac:dyDescent="0.3">
      <c r="A109" s="45"/>
      <c r="B109" s="44">
        <v>15.16</v>
      </c>
      <c r="C109" s="2"/>
      <c r="D109" s="158" t="s">
        <v>217</v>
      </c>
      <c r="E109" s="135" t="s">
        <v>218</v>
      </c>
      <c r="F109" s="91"/>
      <c r="G109" s="92"/>
      <c r="H109" s="93"/>
      <c r="I109" s="94"/>
      <c r="J109" s="95"/>
      <c r="K109" s="92"/>
      <c r="L109" s="96"/>
      <c r="M109" s="97"/>
      <c r="N109" s="97">
        <v>250000</v>
      </c>
      <c r="O109" s="97">
        <v>250000</v>
      </c>
      <c r="P109" s="98"/>
    </row>
    <row r="110" spans="1:16" thickBot="1" x14ac:dyDescent="0.3">
      <c r="A110" s="79">
        <v>23</v>
      </c>
      <c r="B110" s="80"/>
      <c r="C110" s="81"/>
      <c r="D110" s="131" t="s">
        <v>219</v>
      </c>
      <c r="E110" s="132" t="s">
        <v>220</v>
      </c>
      <c r="F110" s="83">
        <v>183561.88</v>
      </c>
      <c r="G110" s="84">
        <v>2483.0500000000002</v>
      </c>
      <c r="H110" s="85">
        <v>89085.77</v>
      </c>
      <c r="I110" s="86">
        <v>255855.17</v>
      </c>
      <c r="J110" s="87">
        <v>59228.86</v>
      </c>
      <c r="K110" s="84">
        <f>K126</f>
        <v>287656.27</v>
      </c>
      <c r="L110" s="88">
        <v>361308.49</v>
      </c>
      <c r="M110" s="89">
        <v>590683.16999999993</v>
      </c>
      <c r="N110" s="89">
        <f>SUM(N111:N125)</f>
        <v>550000</v>
      </c>
      <c r="O110" s="89">
        <f>SUM(O111:O125)</f>
        <v>370000</v>
      </c>
      <c r="P110" s="90">
        <v>600000</v>
      </c>
    </row>
    <row r="111" spans="1:16" x14ac:dyDescent="0.25">
      <c r="A111" s="194"/>
      <c r="B111" s="203">
        <v>23.1</v>
      </c>
      <c r="C111" s="2"/>
      <c r="D111" s="204" t="s">
        <v>221</v>
      </c>
      <c r="E111" s="205" t="s">
        <v>222</v>
      </c>
      <c r="F111" s="206"/>
      <c r="G111" s="207"/>
      <c r="H111" s="208"/>
      <c r="I111" s="209"/>
      <c r="J111" s="210"/>
      <c r="K111" s="207"/>
      <c r="L111" s="96">
        <v>64797.73</v>
      </c>
      <c r="M111" s="97">
        <v>199999.99999999994</v>
      </c>
      <c r="N111" s="97">
        <v>250000</v>
      </c>
      <c r="O111" s="97">
        <f>ROUNDDOWN((0.5*N111),-4)</f>
        <v>120000</v>
      </c>
      <c r="P111" s="98">
        <v>200000</v>
      </c>
    </row>
    <row r="112" spans="1:16" x14ac:dyDescent="0.25">
      <c r="A112" s="194"/>
      <c r="B112" s="203">
        <v>23.2</v>
      </c>
      <c r="C112" s="2"/>
      <c r="D112" s="204" t="s">
        <v>223</v>
      </c>
      <c r="E112" s="205" t="s">
        <v>224</v>
      </c>
      <c r="F112" s="206"/>
      <c r="G112" s="207"/>
      <c r="H112" s="208"/>
      <c r="I112" s="209"/>
      <c r="J112" s="210"/>
      <c r="K112" s="207"/>
      <c r="L112" s="96">
        <v>7721.93</v>
      </c>
      <c r="M112" s="97">
        <v>10000</v>
      </c>
      <c r="N112" s="97"/>
      <c r="O112" s="97"/>
      <c r="P112" s="98">
        <v>20000</v>
      </c>
    </row>
    <row r="113" spans="1:16" x14ac:dyDescent="0.25">
      <c r="A113" s="194"/>
      <c r="B113" s="203">
        <v>23.3</v>
      </c>
      <c r="C113" s="2"/>
      <c r="D113" s="204" t="s">
        <v>225</v>
      </c>
      <c r="E113" s="205" t="s">
        <v>226</v>
      </c>
      <c r="F113" s="206"/>
      <c r="G113" s="207"/>
      <c r="H113" s="208"/>
      <c r="I113" s="209"/>
      <c r="J113" s="210"/>
      <c r="K113" s="207"/>
      <c r="L113" s="96">
        <v>84259.58</v>
      </c>
      <c r="M113" s="97">
        <v>150000</v>
      </c>
      <c r="N113" s="97">
        <f>100000</f>
        <v>100000</v>
      </c>
      <c r="O113" s="97">
        <f>ROUNDDOWN((0.5*N113),-4)</f>
        <v>50000</v>
      </c>
      <c r="P113" s="98">
        <v>200000</v>
      </c>
    </row>
    <row r="114" spans="1:16" x14ac:dyDescent="0.25">
      <c r="A114" s="194"/>
      <c r="B114" s="203">
        <v>23.4</v>
      </c>
      <c r="C114" s="2"/>
      <c r="D114" s="204" t="s">
        <v>227</v>
      </c>
      <c r="E114" s="205" t="s">
        <v>228</v>
      </c>
      <c r="F114" s="206"/>
      <c r="G114" s="207"/>
      <c r="H114" s="208"/>
      <c r="I114" s="209"/>
      <c r="J114" s="210"/>
      <c r="K114" s="207"/>
      <c r="L114" s="96">
        <v>8296.32</v>
      </c>
      <c r="M114" s="97">
        <v>10000</v>
      </c>
      <c r="N114" s="97"/>
      <c r="O114" s="97"/>
      <c r="P114" s="98">
        <v>20000</v>
      </c>
    </row>
    <row r="115" spans="1:16" x14ac:dyDescent="0.25">
      <c r="A115" s="194"/>
      <c r="B115" s="203">
        <v>23.5</v>
      </c>
      <c r="C115" s="2"/>
      <c r="D115" s="204" t="s">
        <v>229</v>
      </c>
      <c r="E115" s="205" t="s">
        <v>230</v>
      </c>
      <c r="F115" s="206"/>
      <c r="G115" s="207"/>
      <c r="H115" s="208"/>
      <c r="I115" s="209"/>
      <c r="J115" s="210"/>
      <c r="K115" s="207"/>
      <c r="L115" s="96">
        <v>81298.06</v>
      </c>
      <c r="M115" s="97">
        <v>76401.820000000007</v>
      </c>
      <c r="N115" s="97">
        <v>100000</v>
      </c>
      <c r="O115" s="97">
        <v>100000</v>
      </c>
      <c r="P115" s="98"/>
    </row>
    <row r="116" spans="1:16" x14ac:dyDescent="0.25">
      <c r="A116" s="194"/>
      <c r="B116" s="203">
        <v>23.6</v>
      </c>
      <c r="C116" s="2"/>
      <c r="D116" s="204" t="s">
        <v>231</v>
      </c>
      <c r="E116" s="205" t="s">
        <v>232</v>
      </c>
      <c r="F116" s="206"/>
      <c r="G116" s="207"/>
      <c r="H116" s="208"/>
      <c r="I116" s="209"/>
      <c r="J116" s="210"/>
      <c r="K116" s="207"/>
      <c r="L116" s="96">
        <v>11610.76</v>
      </c>
      <c r="M116" s="97">
        <v>2782.06</v>
      </c>
      <c r="N116" s="97"/>
      <c r="O116" s="97"/>
      <c r="P116" s="98">
        <v>20000</v>
      </c>
    </row>
    <row r="117" spans="1:16" x14ac:dyDescent="0.25">
      <c r="A117" s="194"/>
      <c r="B117" s="203">
        <v>23.7</v>
      </c>
      <c r="C117" s="2"/>
      <c r="D117" s="204" t="s">
        <v>233</v>
      </c>
      <c r="E117" s="205" t="s">
        <v>234</v>
      </c>
      <c r="F117" s="206"/>
      <c r="G117" s="207"/>
      <c r="H117" s="208"/>
      <c r="I117" s="209"/>
      <c r="J117" s="210"/>
      <c r="K117" s="207"/>
      <c r="L117" s="96">
        <v>33269.71</v>
      </c>
      <c r="M117" s="97">
        <v>6474.2</v>
      </c>
      <c r="N117" s="97">
        <v>10000</v>
      </c>
      <c r="O117" s="97">
        <f>ROUNDDOWN((0.5*N117),-4)</f>
        <v>0</v>
      </c>
      <c r="P117" s="98">
        <v>30000</v>
      </c>
    </row>
    <row r="118" spans="1:16" x14ac:dyDescent="0.25">
      <c r="A118" s="194"/>
      <c r="B118" s="203">
        <v>23.8</v>
      </c>
      <c r="C118" s="2"/>
      <c r="D118" s="211" t="s">
        <v>235</v>
      </c>
      <c r="E118" s="212" t="s">
        <v>236</v>
      </c>
      <c r="F118" s="213"/>
      <c r="G118" s="214"/>
      <c r="H118" s="215"/>
      <c r="I118" s="216"/>
      <c r="J118" s="217"/>
      <c r="K118" s="214"/>
      <c r="L118" s="218"/>
      <c r="M118" s="219">
        <v>100000</v>
      </c>
      <c r="N118" s="220"/>
      <c r="O118" s="97"/>
      <c r="P118" s="98">
        <v>100000</v>
      </c>
    </row>
    <row r="119" spans="1:16" x14ac:dyDescent="0.25">
      <c r="A119" s="194"/>
      <c r="B119" s="203" t="s">
        <v>237</v>
      </c>
      <c r="C119" s="2"/>
      <c r="D119" s="221" t="s">
        <v>72</v>
      </c>
      <c r="E119" s="222" t="s">
        <v>73</v>
      </c>
      <c r="F119" s="206"/>
      <c r="G119" s="207"/>
      <c r="H119" s="208"/>
      <c r="I119" s="209"/>
      <c r="J119" s="210"/>
      <c r="K119" s="207"/>
      <c r="L119" s="96">
        <v>25492.04</v>
      </c>
      <c r="M119" s="223">
        <v>94.33</v>
      </c>
      <c r="N119" s="224"/>
      <c r="O119" s="225"/>
      <c r="P119" s="98"/>
    </row>
    <row r="120" spans="1:16" x14ac:dyDescent="0.25">
      <c r="A120" s="194"/>
      <c r="B120" s="203" t="s">
        <v>238</v>
      </c>
      <c r="C120" s="2"/>
      <c r="D120" s="221" t="s">
        <v>239</v>
      </c>
      <c r="E120" s="222" t="s">
        <v>240</v>
      </c>
      <c r="F120" s="206"/>
      <c r="G120" s="207"/>
      <c r="H120" s="208"/>
      <c r="I120" s="209"/>
      <c r="J120" s="210"/>
      <c r="K120" s="207"/>
      <c r="L120" s="96">
        <v>5708.67</v>
      </c>
      <c r="M120" s="223"/>
      <c r="N120" s="224"/>
      <c r="O120" s="225"/>
      <c r="P120" s="98"/>
    </row>
    <row r="121" spans="1:16" x14ac:dyDescent="0.25">
      <c r="A121" s="194"/>
      <c r="B121" s="203" t="s">
        <v>241</v>
      </c>
      <c r="C121" s="2"/>
      <c r="D121" s="221" t="s">
        <v>242</v>
      </c>
      <c r="E121" s="222" t="s">
        <v>242</v>
      </c>
      <c r="F121" s="206"/>
      <c r="G121" s="207"/>
      <c r="H121" s="208"/>
      <c r="I121" s="209"/>
      <c r="J121" s="210"/>
      <c r="K121" s="207"/>
      <c r="L121" s="96">
        <v>3866.29</v>
      </c>
      <c r="M121" s="223"/>
      <c r="N121" s="224"/>
      <c r="O121" s="225"/>
      <c r="P121" s="98"/>
    </row>
    <row r="122" spans="1:16" x14ac:dyDescent="0.25">
      <c r="A122" s="194"/>
      <c r="B122" s="203" t="s">
        <v>243</v>
      </c>
      <c r="C122" s="2"/>
      <c r="D122" s="226" t="s">
        <v>244</v>
      </c>
      <c r="E122" s="227" t="s">
        <v>245</v>
      </c>
      <c r="F122" s="228"/>
      <c r="G122" s="229"/>
      <c r="H122" s="230"/>
      <c r="I122" s="231"/>
      <c r="J122" s="232"/>
      <c r="K122" s="229"/>
      <c r="L122" s="233">
        <v>12651.71</v>
      </c>
      <c r="M122" s="234"/>
      <c r="N122" s="220">
        <v>40000</v>
      </c>
      <c r="O122" s="97">
        <v>50000</v>
      </c>
      <c r="P122" s="98"/>
    </row>
    <row r="123" spans="1:16" x14ac:dyDescent="0.25">
      <c r="A123" s="194"/>
      <c r="B123" s="203">
        <v>23.9</v>
      </c>
      <c r="C123" s="2"/>
      <c r="D123" s="204" t="s">
        <v>246</v>
      </c>
      <c r="E123" s="205" t="s">
        <v>247</v>
      </c>
      <c r="F123" s="206"/>
      <c r="G123" s="207"/>
      <c r="H123" s="208"/>
      <c r="I123" s="209"/>
      <c r="J123" s="210"/>
      <c r="K123" s="207"/>
      <c r="L123" s="96">
        <v>22335.69</v>
      </c>
      <c r="M123" s="97">
        <v>34931</v>
      </c>
      <c r="N123" s="97"/>
      <c r="O123" s="97">
        <f>ROUNDDOWN((0.5*N123),-4)</f>
        <v>0</v>
      </c>
      <c r="P123" s="98">
        <v>10000</v>
      </c>
    </row>
    <row r="124" spans="1:16" x14ac:dyDescent="0.25">
      <c r="A124" s="194"/>
      <c r="B124" s="235">
        <v>23.1</v>
      </c>
      <c r="C124" s="2"/>
      <c r="D124" s="204" t="s">
        <v>248</v>
      </c>
      <c r="E124" s="205" t="s">
        <v>290</v>
      </c>
      <c r="F124" s="206"/>
      <c r="G124" s="207"/>
      <c r="H124" s="208"/>
      <c r="I124" s="209"/>
      <c r="J124" s="210"/>
      <c r="K124" s="207"/>
      <c r="L124" s="96"/>
      <c r="M124" s="97"/>
      <c r="N124" s="97">
        <v>50000</v>
      </c>
      <c r="O124" s="97">
        <v>50000</v>
      </c>
      <c r="P124" s="98"/>
    </row>
    <row r="125" spans="1:16" x14ac:dyDescent="0.25">
      <c r="A125" s="194"/>
      <c r="B125" s="235">
        <v>23.11</v>
      </c>
      <c r="C125" s="2"/>
      <c r="D125" s="204" t="s">
        <v>249</v>
      </c>
      <c r="E125" s="205" t="s">
        <v>291</v>
      </c>
      <c r="F125" s="206"/>
      <c r="G125" s="207"/>
      <c r="H125" s="208"/>
      <c r="I125" s="209"/>
      <c r="J125" s="210"/>
      <c r="K125" s="207"/>
      <c r="L125" s="96"/>
      <c r="M125" s="97"/>
      <c r="N125" s="97"/>
      <c r="O125" s="97">
        <f>ROUNDDOWN((0.5*N125),-4)</f>
        <v>0</v>
      </c>
      <c r="P125" s="98"/>
    </row>
    <row r="126" spans="1:16" ht="12.5" thickBot="1" x14ac:dyDescent="0.3">
      <c r="A126" s="45"/>
      <c r="B126" s="44"/>
      <c r="C126" s="2"/>
      <c r="D126" s="99" t="s">
        <v>250</v>
      </c>
      <c r="E126" s="17" t="s">
        <v>251</v>
      </c>
      <c r="F126" s="91">
        <v>1421.8100000000002</v>
      </c>
      <c r="G126" s="92"/>
      <c r="H126" s="93">
        <v>4000.2</v>
      </c>
      <c r="I126" s="94">
        <v>49725.25</v>
      </c>
      <c r="J126" s="95">
        <v>59228.86</v>
      </c>
      <c r="K126" s="92">
        <v>287656.27</v>
      </c>
      <c r="L126" s="96"/>
      <c r="M126" s="97"/>
      <c r="N126" s="97"/>
      <c r="O126" s="97"/>
      <c r="P126" s="98"/>
    </row>
    <row r="127" spans="1:16" ht="23.5" thickBot="1" x14ac:dyDescent="0.3">
      <c r="A127" s="79">
        <v>16</v>
      </c>
      <c r="B127" s="80"/>
      <c r="C127" s="81"/>
      <c r="D127" s="131" t="s">
        <v>252</v>
      </c>
      <c r="E127" s="132" t="s">
        <v>253</v>
      </c>
      <c r="F127" s="83">
        <v>183561.88</v>
      </c>
      <c r="G127" s="84">
        <v>2483.0500000000002</v>
      </c>
      <c r="H127" s="85">
        <v>89085.77</v>
      </c>
      <c r="I127" s="86">
        <v>255855.17</v>
      </c>
      <c r="J127" s="87">
        <v>228035.46</v>
      </c>
      <c r="K127" s="84">
        <v>192555.18</v>
      </c>
      <c r="L127" s="88">
        <v>185861.93</v>
      </c>
      <c r="M127" s="89">
        <v>700000</v>
      </c>
      <c r="N127" s="89">
        <f>SUM(N128:N131)</f>
        <v>1000000</v>
      </c>
      <c r="O127" s="89">
        <f>SUM(O128:O131)</f>
        <v>700000</v>
      </c>
      <c r="P127" s="90">
        <v>950000</v>
      </c>
    </row>
    <row r="128" spans="1:16" x14ac:dyDescent="0.25">
      <c r="A128" s="45"/>
      <c r="B128" s="44">
        <v>16.100000000000001</v>
      </c>
      <c r="C128" s="2"/>
      <c r="D128" s="99" t="s">
        <v>252</v>
      </c>
      <c r="E128" s="17" t="s">
        <v>253</v>
      </c>
      <c r="F128" s="91"/>
      <c r="G128" s="92"/>
      <c r="H128" s="93"/>
      <c r="I128" s="94"/>
      <c r="J128" s="95">
        <v>228035.46</v>
      </c>
      <c r="K128" s="92">
        <v>148107.63</v>
      </c>
      <c r="L128" s="96">
        <v>180911.86</v>
      </c>
      <c r="M128" s="97">
        <v>500000</v>
      </c>
      <c r="N128" s="97">
        <f>ROUNDUP('[1]16.1 Coût Négociations 2027'!N34,-5)</f>
        <v>1000000</v>
      </c>
      <c r="O128" s="97">
        <f>ROUNDUP('[1]16.1 Coût Négociations 2027'!O34,-5)</f>
        <v>500000</v>
      </c>
      <c r="P128" s="98">
        <v>750000</v>
      </c>
    </row>
    <row r="129" spans="1:16" x14ac:dyDescent="0.25">
      <c r="A129" s="45"/>
      <c r="B129" s="44">
        <v>16.2</v>
      </c>
      <c r="C129" s="2"/>
      <c r="D129" s="99" t="s">
        <v>254</v>
      </c>
      <c r="E129" s="17" t="s">
        <v>255</v>
      </c>
      <c r="F129" s="91"/>
      <c r="G129" s="92"/>
      <c r="H129" s="93"/>
      <c r="I129" s="94"/>
      <c r="J129" s="95"/>
      <c r="K129" s="92">
        <v>44447.55</v>
      </c>
      <c r="L129" s="96">
        <v>4950.07</v>
      </c>
      <c r="M129" s="97">
        <v>199999.99999999994</v>
      </c>
      <c r="N129" s="97"/>
      <c r="O129" s="97">
        <v>200000</v>
      </c>
      <c r="P129" s="98">
        <v>200000</v>
      </c>
    </row>
    <row r="130" spans="1:16" ht="23" x14ac:dyDescent="0.25">
      <c r="A130" s="45"/>
      <c r="B130" s="44">
        <v>16.3</v>
      </c>
      <c r="C130" s="2"/>
      <c r="D130" s="99" t="s">
        <v>256</v>
      </c>
      <c r="E130" s="17" t="s">
        <v>288</v>
      </c>
      <c r="F130" s="91"/>
      <c r="G130" s="92"/>
      <c r="H130" s="93"/>
      <c r="I130" s="94"/>
      <c r="J130" s="95"/>
      <c r="K130" s="92"/>
      <c r="L130" s="96"/>
      <c r="M130" s="97"/>
      <c r="N130" s="97"/>
      <c r="O130" s="97">
        <v>0</v>
      </c>
      <c r="P130" s="98"/>
    </row>
    <row r="131" spans="1:16" ht="12.5" thickBot="1" x14ac:dyDescent="0.3">
      <c r="A131" s="45"/>
      <c r="B131" s="44">
        <v>16.399999999999999</v>
      </c>
      <c r="C131" s="2"/>
      <c r="D131" s="99" t="s">
        <v>257</v>
      </c>
      <c r="E131" s="17" t="s">
        <v>289</v>
      </c>
      <c r="F131" s="91"/>
      <c r="G131" s="92"/>
      <c r="H131" s="93"/>
      <c r="I131" s="94"/>
      <c r="J131" s="95"/>
      <c r="K131" s="92"/>
      <c r="L131" s="96"/>
      <c r="M131" s="97"/>
      <c r="N131" s="97"/>
      <c r="O131" s="97">
        <v>0</v>
      </c>
      <c r="P131" s="98"/>
    </row>
    <row r="132" spans="1:16" thickBot="1" x14ac:dyDescent="0.3">
      <c r="A132" s="79">
        <v>17</v>
      </c>
      <c r="B132" s="80"/>
      <c r="C132" s="81"/>
      <c r="D132" s="131" t="s">
        <v>258</v>
      </c>
      <c r="E132" s="132" t="s">
        <v>259</v>
      </c>
      <c r="F132" s="83">
        <v>10342.91</v>
      </c>
      <c r="G132" s="84">
        <v>6000</v>
      </c>
      <c r="H132" s="85">
        <v>181070.35</v>
      </c>
      <c r="I132" s="86">
        <v>243709.47999999998</v>
      </c>
      <c r="J132" s="87">
        <v>287514.43</v>
      </c>
      <c r="K132" s="84">
        <v>270772.95</v>
      </c>
      <c r="L132" s="88">
        <v>266799.90999999997</v>
      </c>
      <c r="M132" s="89">
        <v>281362.95999999996</v>
      </c>
      <c r="N132" s="89">
        <f>SUM(N133:N134)</f>
        <v>270000</v>
      </c>
      <c r="O132" s="89">
        <f>SUM(O133:O134)</f>
        <v>295000</v>
      </c>
      <c r="P132" s="90">
        <v>370000</v>
      </c>
    </row>
    <row r="133" spans="1:16" x14ac:dyDescent="0.25">
      <c r="A133" s="194"/>
      <c r="B133" s="236">
        <v>17.100000000000001</v>
      </c>
      <c r="C133" s="2"/>
      <c r="D133" s="17" t="s">
        <v>260</v>
      </c>
      <c r="E133" s="17" t="s">
        <v>261</v>
      </c>
      <c r="F133" s="237">
        <v>10342.91</v>
      </c>
      <c r="G133" s="238">
        <v>6000</v>
      </c>
      <c r="H133" s="239">
        <v>176940</v>
      </c>
      <c r="I133" s="240">
        <v>243182.55</v>
      </c>
      <c r="J133" s="241">
        <v>245360.34</v>
      </c>
      <c r="K133" s="238">
        <v>270772.95</v>
      </c>
      <c r="L133" s="242">
        <v>264967.92</v>
      </c>
      <c r="M133" s="243">
        <v>265163.36</v>
      </c>
      <c r="N133" s="243">
        <f>'[1]17 CLC '!D5</f>
        <v>270000</v>
      </c>
      <c r="O133" s="243">
        <f>'[1]17 CLC '!E5</f>
        <v>270000</v>
      </c>
      <c r="P133" s="244">
        <v>270000</v>
      </c>
    </row>
    <row r="134" spans="1:16" ht="35" thickBot="1" x14ac:dyDescent="0.3">
      <c r="A134" s="245"/>
      <c r="B134" s="118">
        <v>17.2</v>
      </c>
      <c r="C134" s="119"/>
      <c r="D134" s="120" t="s">
        <v>262</v>
      </c>
      <c r="E134" s="120" t="s">
        <v>263</v>
      </c>
      <c r="F134" s="172"/>
      <c r="G134" s="173"/>
      <c r="H134" s="174">
        <v>4130.3500000000004</v>
      </c>
      <c r="I134" s="175">
        <v>526.92999999999995</v>
      </c>
      <c r="J134" s="176">
        <v>42154.09</v>
      </c>
      <c r="K134" s="173">
        <v>0</v>
      </c>
      <c r="L134" s="177">
        <v>1831.99</v>
      </c>
      <c r="M134" s="178">
        <v>16199.6</v>
      </c>
      <c r="N134" s="246"/>
      <c r="O134" s="246">
        <f>'[1]17 CLC '!E6</f>
        <v>25000</v>
      </c>
      <c r="P134" s="179">
        <v>100000</v>
      </c>
    </row>
    <row r="135" spans="1:16" thickBot="1" x14ac:dyDescent="0.3">
      <c r="A135" s="245">
        <v>18</v>
      </c>
      <c r="B135" s="180"/>
      <c r="C135" s="119"/>
      <c r="D135" s="182" t="s">
        <v>264</v>
      </c>
      <c r="E135" s="183" t="s">
        <v>265</v>
      </c>
      <c r="F135" s="184">
        <v>168111.2</v>
      </c>
      <c r="G135" s="185">
        <v>53468.24</v>
      </c>
      <c r="H135" s="186">
        <v>27194.73</v>
      </c>
      <c r="I135" s="187">
        <v>56535.3</v>
      </c>
      <c r="J135" s="188">
        <v>118287.49</v>
      </c>
      <c r="K135" s="185">
        <v>234440.85</v>
      </c>
      <c r="L135" s="189">
        <v>231466.26</v>
      </c>
      <c r="M135" s="190">
        <v>157829.08000000002</v>
      </c>
      <c r="N135" s="190">
        <f>SUM(N136:N137)</f>
        <v>200000</v>
      </c>
      <c r="O135" s="190">
        <f>SUM(O136:O137)</f>
        <v>200000</v>
      </c>
      <c r="P135" s="191">
        <v>200000</v>
      </c>
    </row>
    <row r="136" spans="1:16" x14ac:dyDescent="0.25">
      <c r="A136" s="247"/>
      <c r="B136" s="148">
        <v>18.100000000000001</v>
      </c>
      <c r="C136" s="248"/>
      <c r="D136" s="249" t="s">
        <v>264</v>
      </c>
      <c r="E136" s="249" t="s">
        <v>265</v>
      </c>
      <c r="F136" s="237">
        <v>70959.320000000007</v>
      </c>
      <c r="G136" s="238">
        <v>15000</v>
      </c>
      <c r="H136" s="239">
        <v>9000</v>
      </c>
      <c r="I136" s="240">
        <v>27000</v>
      </c>
      <c r="J136" s="241">
        <v>30000</v>
      </c>
      <c r="K136" s="238">
        <v>129000</v>
      </c>
      <c r="L136" s="242">
        <v>103000</v>
      </c>
      <c r="M136" s="243">
        <v>80000</v>
      </c>
      <c r="N136" s="243">
        <v>100000</v>
      </c>
      <c r="O136" s="243">
        <v>100000</v>
      </c>
      <c r="P136" s="244">
        <v>100000</v>
      </c>
    </row>
    <row r="137" spans="1:16" ht="23.5" thickBot="1" x14ac:dyDescent="0.3">
      <c r="A137" s="194"/>
      <c r="B137" s="44">
        <v>18.2</v>
      </c>
      <c r="C137" s="2"/>
      <c r="D137" s="17" t="s">
        <v>266</v>
      </c>
      <c r="E137" s="17" t="s">
        <v>267</v>
      </c>
      <c r="F137" s="91">
        <v>97151.88</v>
      </c>
      <c r="G137" s="92">
        <v>38468.239999999998</v>
      </c>
      <c r="H137" s="195">
        <v>18194.73</v>
      </c>
      <c r="I137" s="196">
        <v>29535.3</v>
      </c>
      <c r="J137" s="197">
        <v>88287.49</v>
      </c>
      <c r="K137" s="92">
        <v>105440.85</v>
      </c>
      <c r="L137" s="96">
        <v>128466.26</v>
      </c>
      <c r="M137" s="97">
        <v>77829.080000000016</v>
      </c>
      <c r="N137" s="97">
        <v>100000</v>
      </c>
      <c r="O137" s="97">
        <v>100000</v>
      </c>
      <c r="P137" s="98">
        <v>100000</v>
      </c>
    </row>
    <row r="138" spans="1:16" thickBot="1" x14ac:dyDescent="0.3">
      <c r="A138" s="79">
        <v>19</v>
      </c>
      <c r="B138" s="80"/>
      <c r="C138" s="81"/>
      <c r="D138" s="131" t="s">
        <v>268</v>
      </c>
      <c r="E138" s="132" t="s">
        <v>269</v>
      </c>
      <c r="F138" s="83">
        <v>800</v>
      </c>
      <c r="G138" s="84"/>
      <c r="H138" s="85">
        <v>100</v>
      </c>
      <c r="I138" s="86">
        <v>2700</v>
      </c>
      <c r="J138" s="87">
        <v>2100</v>
      </c>
      <c r="K138" s="84">
        <v>4500</v>
      </c>
      <c r="L138" s="88">
        <v>1700</v>
      </c>
      <c r="M138" s="89"/>
      <c r="N138" s="89"/>
      <c r="O138" s="89">
        <v>5000</v>
      </c>
      <c r="P138" s="90">
        <v>5000</v>
      </c>
    </row>
    <row r="139" spans="1:16" ht="35" thickBot="1" x14ac:dyDescent="0.3">
      <c r="A139" s="79">
        <v>24</v>
      </c>
      <c r="B139" s="80"/>
      <c r="C139" s="81"/>
      <c r="D139" s="131" t="s">
        <v>270</v>
      </c>
      <c r="E139" s="132" t="s">
        <v>287</v>
      </c>
      <c r="F139" s="83">
        <v>800</v>
      </c>
      <c r="G139" s="84"/>
      <c r="H139" s="85">
        <v>100</v>
      </c>
      <c r="I139" s="86">
        <v>2700</v>
      </c>
      <c r="J139" s="87">
        <v>2100</v>
      </c>
      <c r="K139" s="84">
        <v>4500</v>
      </c>
      <c r="L139" s="88">
        <v>1700</v>
      </c>
      <c r="M139" s="89"/>
      <c r="N139" s="89"/>
      <c r="O139" s="89"/>
      <c r="P139" s="90"/>
    </row>
    <row r="140" spans="1:16" thickBot="1" x14ac:dyDescent="0.3">
      <c r="A140" s="250">
        <v>20</v>
      </c>
      <c r="B140" s="80"/>
      <c r="C140" s="81"/>
      <c r="D140" s="251" t="s">
        <v>271</v>
      </c>
      <c r="E140" s="132" t="s">
        <v>272</v>
      </c>
      <c r="F140" s="83">
        <v>0</v>
      </c>
      <c r="G140" s="84">
        <v>0</v>
      </c>
      <c r="H140" s="85">
        <v>0</v>
      </c>
      <c r="I140" s="86">
        <v>0</v>
      </c>
      <c r="J140" s="87">
        <v>0</v>
      </c>
      <c r="K140" s="84">
        <v>5000</v>
      </c>
      <c r="L140" s="88"/>
      <c r="M140" s="89"/>
      <c r="N140" s="89">
        <f>SUM(N141:N142)</f>
        <v>0</v>
      </c>
      <c r="O140" s="89">
        <f>SUM(O141:O142)</f>
        <v>50000</v>
      </c>
      <c r="P140" s="90">
        <v>50000</v>
      </c>
    </row>
    <row r="141" spans="1:16" x14ac:dyDescent="0.25">
      <c r="A141" s="194"/>
      <c r="B141" s="44">
        <v>20.100000000000001</v>
      </c>
      <c r="C141" s="2"/>
      <c r="D141" s="151" t="s">
        <v>273</v>
      </c>
      <c r="E141" s="17" t="s">
        <v>274</v>
      </c>
      <c r="F141" s="91"/>
      <c r="G141" s="92"/>
      <c r="H141" s="195"/>
      <c r="I141" s="196"/>
      <c r="J141" s="197"/>
      <c r="K141" s="92"/>
      <c r="L141" s="96"/>
      <c r="M141" s="97"/>
      <c r="N141" s="97"/>
      <c r="O141" s="97">
        <v>25000</v>
      </c>
      <c r="P141" s="98">
        <v>25000</v>
      </c>
    </row>
    <row r="142" spans="1:16" x14ac:dyDescent="0.25">
      <c r="A142" s="194"/>
      <c r="B142" s="44">
        <v>20.2</v>
      </c>
      <c r="C142" s="2"/>
      <c r="D142" s="151" t="s">
        <v>275</v>
      </c>
      <c r="E142" s="17" t="s">
        <v>276</v>
      </c>
      <c r="F142" s="91"/>
      <c r="G142" s="92"/>
      <c r="H142" s="195"/>
      <c r="I142" s="196"/>
      <c r="J142" s="197"/>
      <c r="K142" s="92">
        <v>5000</v>
      </c>
      <c r="L142" s="96"/>
      <c r="M142" s="97"/>
      <c r="N142" s="97"/>
      <c r="O142" s="97">
        <v>25000</v>
      </c>
      <c r="P142" s="98">
        <v>25000</v>
      </c>
    </row>
    <row r="143" spans="1:16" ht="11.5" x14ac:dyDescent="0.25">
      <c r="A143" s="194"/>
      <c r="B143" s="44"/>
      <c r="C143" s="2"/>
      <c r="D143" s="151"/>
      <c r="E143" s="99"/>
      <c r="F143" s="91"/>
      <c r="G143" s="207"/>
      <c r="H143" s="208"/>
      <c r="I143" s="209"/>
      <c r="J143" s="210"/>
      <c r="K143" s="207"/>
      <c r="L143" s="252"/>
      <c r="M143" s="225"/>
      <c r="N143" s="225"/>
      <c r="O143" s="225"/>
      <c r="P143" s="253"/>
    </row>
    <row r="144" spans="1:16" ht="11.5" x14ac:dyDescent="0.25">
      <c r="A144" s="65" t="s">
        <v>277</v>
      </c>
      <c r="B144" s="254"/>
      <c r="C144" s="65"/>
      <c r="D144" s="17"/>
      <c r="E144" s="255" t="s">
        <v>278</v>
      </c>
      <c r="F144" s="206">
        <v>12928047.77</v>
      </c>
      <c r="G144" s="207">
        <v>7405468.21</v>
      </c>
      <c r="H144" s="208">
        <v>9045604.0199999996</v>
      </c>
      <c r="I144" s="209">
        <v>11594961.980000002</v>
      </c>
      <c r="J144" s="210">
        <v>13462799.840000002</v>
      </c>
      <c r="K144" s="207">
        <f>+K140+K138+K135+K132+K127+K110+K94+K87+K78+K74+K70+K56+K52+K47+K41+K36+K29+K27+K17</f>
        <v>14854850.890000001</v>
      </c>
      <c r="L144" s="208">
        <f>+L140+L138+L135+L132+L127+L110+L94+L87+L78+L74+L70+L56+L52+L47+L41+L36+L29+L27+L17</f>
        <v>17482456.670000002</v>
      </c>
      <c r="M144" s="225">
        <f>+M140+M138+M135+M132+M127+M110+M94+M87+M78+M74+M70+M56+M52+M47+M41+M36+M29+M27+M17+M28</f>
        <v>20010867.030000001</v>
      </c>
      <c r="N144" s="256">
        <f>+N140+N138+N135+N132+N127+N110+N94+N87+N78+N74+N70+N56+N52+N47+N41+N36+N29+N27+N17+N28</f>
        <v>19422875.8048</v>
      </c>
      <c r="O144" s="256">
        <f>+O140+O138+O135+O132+O127+O110+O94+O87+O78+O74+O70+O56+O52+O47+O41+O36+O29+O27+O17+O28</f>
        <v>19247875.8048</v>
      </c>
      <c r="P144" s="253">
        <v>20575202.75</v>
      </c>
    </row>
    <row r="145" spans="1:17" x14ac:dyDescent="0.25">
      <c r="A145" s="65"/>
      <c r="B145" s="254"/>
      <c r="C145" s="65"/>
      <c r="D145" s="17"/>
      <c r="E145" s="255"/>
      <c r="F145" s="91"/>
      <c r="G145" s="207"/>
      <c r="H145" s="195"/>
      <c r="I145" s="196"/>
      <c r="J145" s="197"/>
      <c r="K145" s="92"/>
      <c r="L145" s="96"/>
      <c r="M145" s="97"/>
      <c r="N145" s="136"/>
      <c r="O145" s="136"/>
      <c r="P145" s="98"/>
    </row>
    <row r="146" spans="1:17" x14ac:dyDescent="0.25">
      <c r="A146" s="65"/>
      <c r="B146" s="254"/>
      <c r="C146" s="65"/>
      <c r="D146" s="17" t="s">
        <v>279</v>
      </c>
      <c r="E146" s="17" t="s">
        <v>280</v>
      </c>
      <c r="F146" s="91"/>
      <c r="G146" s="207"/>
      <c r="H146" s="195"/>
      <c r="I146" s="196"/>
      <c r="J146" s="197">
        <v>403068.94</v>
      </c>
      <c r="K146" s="92">
        <v>12939</v>
      </c>
      <c r="L146" s="96"/>
      <c r="M146" s="97"/>
      <c r="N146" s="136"/>
      <c r="O146" s="136"/>
      <c r="P146" s="98"/>
    </row>
    <row r="147" spans="1:17" x14ac:dyDescent="0.25">
      <c r="A147" s="65"/>
      <c r="B147" s="254"/>
      <c r="C147" s="65"/>
      <c r="D147" s="17"/>
      <c r="E147" s="255"/>
      <c r="F147" s="91"/>
      <c r="G147" s="207"/>
      <c r="H147" s="195"/>
      <c r="I147" s="196"/>
      <c r="J147" s="197"/>
      <c r="K147" s="92"/>
      <c r="L147" s="96"/>
      <c r="M147" s="97"/>
      <c r="N147" s="136"/>
      <c r="O147" s="136"/>
      <c r="P147" s="98"/>
    </row>
    <row r="148" spans="1:17" ht="11.5" hidden="1" x14ac:dyDescent="0.25">
      <c r="A148" s="65" t="s">
        <v>281</v>
      </c>
      <c r="B148" s="254"/>
      <c r="C148" s="65"/>
      <c r="D148" s="17"/>
      <c r="E148" s="255" t="s">
        <v>282</v>
      </c>
      <c r="F148" s="257">
        <v>3549236.4900000021</v>
      </c>
      <c r="G148" s="258">
        <v>4931744.7599999988</v>
      </c>
      <c r="H148" s="259">
        <v>3612230.5599999987</v>
      </c>
      <c r="I148" s="260">
        <v>779578.21999999695</v>
      </c>
      <c r="J148" s="261">
        <v>3176769.4299999992</v>
      </c>
      <c r="K148" s="258">
        <f>K10-K144-K146</f>
        <v>3183578.41</v>
      </c>
      <c r="L148" s="262"/>
      <c r="M148" s="263">
        <f>M10-M144-M146</f>
        <v>-3862312.2100000009</v>
      </c>
      <c r="N148" s="264">
        <f>N10-N144-N146</f>
        <v>-3861875.8048</v>
      </c>
      <c r="O148" s="264">
        <f>O10-O144-O146</f>
        <v>-3724875.8048</v>
      </c>
      <c r="P148" s="265">
        <v>-1320202.75</v>
      </c>
    </row>
    <row r="149" spans="1:17" x14ac:dyDescent="0.25">
      <c r="A149" s="65"/>
      <c r="B149" s="254"/>
      <c r="C149" s="65"/>
      <c r="D149" s="17"/>
      <c r="E149" s="255"/>
      <c r="F149" s="91"/>
      <c r="G149" s="92"/>
      <c r="H149" s="195"/>
      <c r="I149" s="196"/>
      <c r="J149" s="197"/>
      <c r="K149" s="92"/>
      <c r="L149" s="96"/>
      <c r="M149" s="97"/>
      <c r="N149" s="136"/>
      <c r="O149" s="136"/>
      <c r="P149" s="98"/>
    </row>
    <row r="150" spans="1:17" ht="23.5" hidden="1" thickBot="1" x14ac:dyDescent="0.3">
      <c r="A150" s="250">
        <v>22</v>
      </c>
      <c r="B150" s="80"/>
      <c r="C150" s="81"/>
      <c r="D150" s="251" t="s">
        <v>283</v>
      </c>
      <c r="E150" s="132" t="s">
        <v>284</v>
      </c>
      <c r="F150" s="83"/>
      <c r="G150" s="84"/>
      <c r="H150" s="85"/>
      <c r="I150" s="86"/>
      <c r="J150" s="87">
        <v>0</v>
      </c>
      <c r="K150" s="84">
        <v>0</v>
      </c>
      <c r="L150" s="88"/>
      <c r="M150" s="89">
        <v>0</v>
      </c>
      <c r="N150" s="266"/>
      <c r="O150" s="266"/>
      <c r="P150" s="90"/>
    </row>
    <row r="151" spans="1:17" x14ac:dyDescent="0.25">
      <c r="A151" s="65"/>
      <c r="B151" s="254"/>
      <c r="C151" s="65"/>
      <c r="D151" s="255"/>
      <c r="E151" s="255"/>
      <c r="F151" s="91"/>
      <c r="G151" s="92"/>
      <c r="H151" s="195"/>
      <c r="I151" s="196"/>
      <c r="J151" s="197"/>
      <c r="K151" s="92"/>
      <c r="L151" s="96"/>
      <c r="M151" s="97"/>
      <c r="N151" s="136"/>
      <c r="O151" s="136"/>
      <c r="P151" s="98"/>
    </row>
    <row r="152" spans="1:17" ht="23.5" thickBot="1" x14ac:dyDescent="0.3">
      <c r="A152" s="35" t="s">
        <v>285</v>
      </c>
      <c r="B152" s="267"/>
      <c r="C152" s="65"/>
      <c r="D152" s="255"/>
      <c r="E152" s="255" t="s">
        <v>286</v>
      </c>
      <c r="F152" s="268">
        <v>3549236.4900000021</v>
      </c>
      <c r="G152" s="269">
        <v>4931744.7599999988</v>
      </c>
      <c r="H152" s="259">
        <v>3612230.5599999987</v>
      </c>
      <c r="I152" s="260">
        <v>779578.21999999695</v>
      </c>
      <c r="J152" s="261">
        <v>3176769.4299999992</v>
      </c>
      <c r="K152" s="270">
        <f t="shared" ref="K152:O152" si="0">+K10-K144-K146</f>
        <v>3183578.41</v>
      </c>
      <c r="L152" s="270">
        <f t="shared" si="0"/>
        <v>2080645.3299999982</v>
      </c>
      <c r="M152" s="271">
        <f t="shared" si="0"/>
        <v>-3862312.2100000009</v>
      </c>
      <c r="N152" s="272">
        <f t="shared" si="0"/>
        <v>-3861875.8048</v>
      </c>
      <c r="O152" s="272">
        <f t="shared" si="0"/>
        <v>-3724875.8048</v>
      </c>
      <c r="P152" s="273">
        <v>-5599203</v>
      </c>
    </row>
    <row r="154" spans="1:17" ht="11.5" hidden="1" x14ac:dyDescent="0.25">
      <c r="C154" s="274"/>
      <c r="E154" s="276"/>
      <c r="F154" s="277"/>
      <c r="G154" s="278"/>
      <c r="H154" s="277"/>
      <c r="I154" s="277"/>
      <c r="J154" s="277"/>
      <c r="K154" s="277"/>
      <c r="L154" s="277"/>
      <c r="M154" s="277"/>
      <c r="N154" s="277"/>
      <c r="O154" s="277"/>
      <c r="P154" s="279"/>
      <c r="Q154" s="280"/>
    </row>
    <row r="155" spans="1:17" ht="11.5" hidden="1" x14ac:dyDescent="0.25">
      <c r="E155" s="276"/>
      <c r="F155" s="277"/>
      <c r="G155" s="278"/>
      <c r="H155" s="277"/>
      <c r="I155" s="277"/>
      <c r="J155" s="277"/>
      <c r="K155" s="277"/>
      <c r="L155" s="277">
        <f t="shared" ref="L155:P155" si="1">SUM(L11:L16)</f>
        <v>19563102.109999999</v>
      </c>
      <c r="M155" s="277">
        <f t="shared" si="1"/>
        <v>16148554.82</v>
      </c>
      <c r="N155" s="277">
        <f t="shared" si="1"/>
        <v>15561000</v>
      </c>
      <c r="O155" s="277">
        <f t="shared" si="1"/>
        <v>15523000</v>
      </c>
      <c r="P155" s="277">
        <f t="shared" si="1"/>
        <v>14976000</v>
      </c>
      <c r="Q155" s="280"/>
    </row>
    <row r="156" spans="1:17" ht="11.5" hidden="1" x14ac:dyDescent="0.25">
      <c r="E156" s="276"/>
      <c r="F156" s="277"/>
      <c r="G156" s="278"/>
      <c r="H156" s="277"/>
      <c r="I156" s="277"/>
      <c r="J156" s="277"/>
      <c r="K156" s="277"/>
      <c r="L156" s="277">
        <f>SUM(L141:L142,L138,L136:L137,L133:L134,L128:L129,L111:L126,L95:L108,L88:L93,L79:L86,L75:L77,L71:L73,L57:L69,L53:L55,L48:L51,L42:L46,L37:L39,L30:L34,L27:L28,L18:L24)</f>
        <v>17482456.669999998</v>
      </c>
      <c r="M156" s="277">
        <f>SUM(M141:M142,M138,M136:M137,M133:M134,M128:M129,M111:M126,M95:M108,M88:M93,M79:M86,M75:M77,M71:M73,M57:M69,M53:M55,M48:M51,M42:M46,M37:M39,M30:M34,M27:M28,M18:M24)</f>
        <v>20010866.949999999</v>
      </c>
      <c r="N156" s="277">
        <f>SUM(N141:N142,N138,N136:N137,N133:N134,N128:N131,N111:N126,N95:N108,N88:N93,N79:N86,N75:N77,N71:N73,N57:N69,N53:N55,N48:N51,N42:N46,N37:N40,N30:N35,N27:N28,N18:N24)</f>
        <v>19172875.8048</v>
      </c>
      <c r="O156" s="277">
        <f>SUM(O141:O142,O138,O136:O137,O133:O134,O128:O131,O111:O126,O95:O108,O88:O93,O79:O86,O75:O77,O71:O73,O57:O69,O53:O55,O48:O51,O42:O46,O37:O40,O30:O35,O27:O28,O18:O24)</f>
        <v>18997875.8048</v>
      </c>
      <c r="P156" s="277">
        <f>SUM(P141:P142,P138,P136:P137,P133:P134,P128:P129,P110,P95:P108,P88:P93,P79:P86,P75:P77,P71:P73,P57:P69,P53:P55,P48:P51,P42:P46,P37:P39,P30:P34,P27:P28,P18:P24)</f>
        <v>20575202.75</v>
      </c>
      <c r="Q156" s="280"/>
    </row>
    <row r="157" spans="1:17" ht="11.5" hidden="1" x14ac:dyDescent="0.25">
      <c r="E157" s="276"/>
      <c r="F157" s="277"/>
      <c r="G157" s="278"/>
      <c r="H157" s="277"/>
      <c r="I157" s="277"/>
      <c r="J157" s="277"/>
      <c r="K157" s="277"/>
      <c r="L157" s="277">
        <f>L155-L156</f>
        <v>2080645.4400000013</v>
      </c>
      <c r="M157" s="277">
        <f>M155-M156</f>
        <v>-3862312.129999999</v>
      </c>
      <c r="N157" s="277">
        <f t="shared" ref="N157:P157" si="2">N155-N156</f>
        <v>-3611875.8048</v>
      </c>
      <c r="O157" s="277">
        <f t="shared" si="2"/>
        <v>-3474875.8048</v>
      </c>
      <c r="P157" s="277">
        <f t="shared" si="2"/>
        <v>-5599202.75</v>
      </c>
      <c r="Q157" s="280"/>
    </row>
    <row r="158" spans="1:17" ht="11.5" hidden="1" x14ac:dyDescent="0.25">
      <c r="E158" s="276"/>
      <c r="F158" s="277"/>
      <c r="G158" s="278"/>
      <c r="H158" s="277"/>
      <c r="I158" s="277"/>
      <c r="J158" s="277"/>
      <c r="K158" s="277"/>
      <c r="L158" s="277">
        <f>L152</f>
        <v>2080645.3299999982</v>
      </c>
      <c r="M158" s="277">
        <f>M152</f>
        <v>-3862312.2100000009</v>
      </c>
      <c r="N158" s="277">
        <f t="shared" ref="N158:P158" si="3">N152</f>
        <v>-3861875.8048</v>
      </c>
      <c r="O158" s="277">
        <f t="shared" si="3"/>
        <v>-3724875.8048</v>
      </c>
      <c r="P158" s="277">
        <f t="shared" si="3"/>
        <v>-5599203</v>
      </c>
      <c r="Q158" s="280"/>
    </row>
    <row r="159" spans="1:17" ht="11.5" hidden="1" x14ac:dyDescent="0.25">
      <c r="E159" s="276"/>
      <c r="F159" s="277"/>
      <c r="G159" s="278"/>
      <c r="H159" s="277"/>
      <c r="I159" s="277"/>
      <c r="J159" s="277"/>
      <c r="K159" s="277"/>
      <c r="L159" s="277">
        <f>L157-L158</f>
        <v>0.11000000312924385</v>
      </c>
      <c r="M159" s="277">
        <f>M157-M158</f>
        <v>8.0000001937150955E-2</v>
      </c>
      <c r="N159" s="277">
        <f>N157-N158</f>
        <v>250000</v>
      </c>
      <c r="O159" s="277">
        <f t="shared" ref="O159:P159" si="4">O157-O158</f>
        <v>250000</v>
      </c>
      <c r="P159" s="277">
        <f t="shared" si="4"/>
        <v>0.25</v>
      </c>
      <c r="Q159" s="280"/>
    </row>
    <row r="160" spans="1:17" ht="11.5" hidden="1" x14ac:dyDescent="0.25">
      <c r="E160" s="276"/>
      <c r="F160" s="277"/>
      <c r="G160" s="278"/>
      <c r="H160" s="277"/>
      <c r="I160" s="277"/>
      <c r="J160" s="277"/>
      <c r="K160" s="277"/>
      <c r="L160" s="277"/>
      <c r="M160" s="277"/>
      <c r="N160" s="277"/>
      <c r="O160" s="277"/>
      <c r="P160" s="279"/>
      <c r="Q160" s="280"/>
    </row>
    <row r="162" spans="14:16" ht="11.5" x14ac:dyDescent="0.25">
      <c r="P162" s="281"/>
    </row>
    <row r="163" spans="14:16" ht="11.5" x14ac:dyDescent="0.25">
      <c r="P163" s="281"/>
    </row>
    <row r="172" spans="14:16" x14ac:dyDescent="0.3">
      <c r="N172" s="282"/>
    </row>
  </sheetData>
  <mergeCells count="1">
    <mergeCell ref="A37:A39"/>
  </mergeCells>
  <pageMargins left="0.23622047244094499" right="0.23622047244094499" top="0.74803149606299202" bottom="0.74803149606299202" header="0.31496062992126" footer="0.31496062992126"/>
  <pageSetup scale="95" fitToHeight="0" orientation="landscape" verticalDpi="4294967295" r:id="rId1"/>
  <headerFooter>
    <oddFooter>&amp;R&amp;"-,Bold"&amp;8&amp;K7030A0&amp;P of &amp;N</oddFooter>
  </headerFooter>
  <rowBreaks count="7" manualBreakCount="7">
    <brk id="16" max="13" man="1"/>
    <brk id="28" max="13" man="1"/>
    <brk id="46" max="13" man="1"/>
    <brk id="55" max="13" man="1"/>
    <brk id="73" max="13" man="1"/>
    <brk id="93" max="13" man="1"/>
    <brk id="109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335BC3F6AE541A60C8E4815412CE8" ma:contentTypeVersion="20" ma:contentTypeDescription="Create a new document." ma:contentTypeScope="" ma:versionID="f6b6c9a9f89f953dea1b1b5a14d0172e">
  <xsd:schema xmlns:xsd="http://www.w3.org/2001/XMLSchema" xmlns:xs="http://www.w3.org/2001/XMLSchema" xmlns:p="http://schemas.microsoft.com/office/2006/metadata/properties" xmlns:ns2="6156ffa2-ac4e-4abb-adb6-c1f2614ef13a" xmlns:ns3="74ecca87-e212-4227-9ab8-cfcbc474c246" targetNamespace="http://schemas.microsoft.com/office/2006/metadata/properties" ma:root="true" ma:fieldsID="bd1e3451b4b6c0b654a12b0bf8bf2cdf" ns2:_="" ns3:_="">
    <xsd:import namespace="6156ffa2-ac4e-4abb-adb6-c1f2614ef13a"/>
    <xsd:import namespace="74ecca87-e212-4227-9ab8-cfcbc474c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Status" minOccurs="0"/>
                <xsd:element ref="ns2:Requirement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6ffa2-ac4e-4abb-adb6-c1f2614ef1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Status" ma:index="20" nillable="true" ma:displayName="Status" ma:format="Dropdown" ma:internalName="Status">
      <xsd:simpleType>
        <xsd:restriction base="dms:Choice">
          <xsd:enumeration value="New"/>
          <xsd:enumeration value="Opción 2"/>
          <xsd:enumeration value="Opción 3"/>
        </xsd:restriction>
      </xsd:simpleType>
    </xsd:element>
    <xsd:element name="Requirement" ma:index="21" nillable="true" ma:displayName="Requirement" ma:description="Need to be read" ma:format="Dropdown" ma:internalName="Requirement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5e1dc66-34b3-4885-aa70-dfc8393ca2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ecca87-e212-4227-9ab8-cfcbc474c24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f8096f3-8c9b-4a67-b5c7-f50aa21e6d93}" ma:internalName="TaxCatchAll" ma:showField="CatchAllData" ma:web="74ecca87-e212-4227-9ab8-cfcbc474c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quirement xmlns="6156ffa2-ac4e-4abb-adb6-c1f2614ef13a" xsi:nil="true"/>
    <TaxCatchAll xmlns="74ecca87-e212-4227-9ab8-cfcbc474c246" xsi:nil="true"/>
    <Status xmlns="6156ffa2-ac4e-4abb-adb6-c1f2614ef13a" xsi:nil="true"/>
    <lcf76f155ced4ddcb4097134ff3c332f xmlns="6156ffa2-ac4e-4abb-adb6-c1f2614ef1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3544DA-6243-4B6C-A559-329157DE3287}"/>
</file>

<file path=customXml/itemProps2.xml><?xml version="1.0" encoding="utf-8"?>
<ds:datastoreItem xmlns:ds="http://schemas.openxmlformats.org/officeDocument/2006/customXml" ds:itemID="{A4FE5E88-D69D-4A84-A72E-5E7646FA2FC4}"/>
</file>

<file path=customXml/itemProps3.xml><?xml version="1.0" encoding="utf-8"?>
<ds:datastoreItem xmlns:ds="http://schemas.openxmlformats.org/officeDocument/2006/customXml" ds:itemID="{9CA100CC-0322-42FC-8954-B6881FD061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CAPE - DRAFT</vt:lpstr>
      <vt:lpstr>'CAPE - DRAFT'!Print_Area</vt:lpstr>
      <vt:lpstr>'CAPE - DRAFT'!Print_Titles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Salter</dc:creator>
  <cp:lastModifiedBy>Laura Gauthier</cp:lastModifiedBy>
  <dcterms:created xsi:type="dcterms:W3CDTF">2026-09-29T14:38:36Z</dcterms:created>
  <dcterms:modified xsi:type="dcterms:W3CDTF">2026-09-29T16:00:29Z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0x010100AD6335BC3F6AE541A60C8E4815412CE8</vt:lpwstr>
  </property>
</Properties>
</file>